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h.mendoza\Documents\Respaldo-Mis.documentos\2018\ARCHIVOS RED INE\"/>
    </mc:Choice>
  </mc:AlternateContent>
  <bookViews>
    <workbookView xWindow="0" yWindow="0" windowWidth="28800" windowHeight="12300"/>
  </bookViews>
  <sheets>
    <sheet name="Concentrad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AA64" i="1" l="1"/>
  <c r="AB62" i="1"/>
  <c r="AA38" i="1"/>
  <c r="AA76" i="1" s="1"/>
  <c r="M83" i="1" s="1"/>
  <c r="AB32" i="1"/>
  <c r="D54" i="1" l="1"/>
  <c r="AB53" i="1"/>
  <c r="AC53" i="1" s="1"/>
  <c r="D13" i="1" l="1"/>
  <c r="AB12" i="1"/>
  <c r="AC12" i="1" s="1"/>
  <c r="D64" i="1" l="1"/>
  <c r="AB63" i="1"/>
  <c r="AC63" i="1" s="1"/>
  <c r="D38" i="1"/>
  <c r="AB37" i="1"/>
  <c r="AC37" i="1" s="1"/>
  <c r="Z44" i="1" l="1"/>
  <c r="Z38" i="1"/>
  <c r="Z13" i="1"/>
  <c r="AB68" i="1"/>
  <c r="Z69" i="1"/>
  <c r="Z64" i="1"/>
  <c r="AB28" i="1"/>
  <c r="Z29" i="1"/>
  <c r="Z22" i="1"/>
  <c r="AB21" i="1"/>
  <c r="AB20" i="1"/>
  <c r="AB11" i="1"/>
  <c r="Z76" i="1" l="1"/>
  <c r="J29" i="1"/>
  <c r="AC28" i="1"/>
  <c r="D29" i="1"/>
  <c r="AC27" i="1"/>
  <c r="AB27" i="1"/>
  <c r="I22" i="1"/>
  <c r="H22" i="1"/>
  <c r="F22" i="1"/>
  <c r="AC21" i="1" l="1"/>
  <c r="D22" i="1"/>
  <c r="AB10" i="1"/>
  <c r="AC10" i="1" s="1"/>
  <c r="M13" i="1"/>
  <c r="AB43" i="1"/>
  <c r="Y64" i="1"/>
  <c r="Y44" i="1"/>
  <c r="Y38" i="1"/>
  <c r="Y22" i="1" l="1"/>
  <c r="Y76" i="1" s="1"/>
  <c r="X64" i="1" l="1"/>
  <c r="W64" i="1"/>
  <c r="V64" i="1"/>
  <c r="W59" i="1"/>
  <c r="X49" i="1"/>
  <c r="X44" i="1"/>
  <c r="W44" i="1"/>
  <c r="X22" i="1"/>
  <c r="W22" i="1"/>
  <c r="X38" i="1"/>
  <c r="W38" i="1"/>
  <c r="V38" i="1"/>
  <c r="W76" i="1" l="1"/>
  <c r="X76" i="1"/>
  <c r="AB48" i="1"/>
  <c r="AC48" i="1" s="1"/>
  <c r="F62" i="2" l="1"/>
  <c r="F63" i="2" s="1"/>
  <c r="F58" i="2"/>
  <c r="F57" i="2"/>
  <c r="F43" i="2"/>
  <c r="F44" i="2" s="1"/>
  <c r="F39" i="2"/>
  <c r="F38" i="2"/>
  <c r="F28" i="2"/>
  <c r="F32" i="2" s="1"/>
  <c r="F25" i="2"/>
  <c r="F23" i="2"/>
  <c r="F18" i="2"/>
  <c r="F19" i="2" s="1"/>
  <c r="D63" i="2"/>
  <c r="D58" i="2"/>
  <c r="D54" i="2"/>
  <c r="D49" i="2"/>
  <c r="D44" i="2"/>
  <c r="D39" i="2"/>
  <c r="D33" i="2"/>
  <c r="D25" i="2"/>
  <c r="D19" i="2"/>
  <c r="D11" i="2"/>
  <c r="AB57" i="1" l="1"/>
  <c r="AC68" i="1" l="1"/>
  <c r="AC69" i="1" s="1"/>
  <c r="D69" i="1"/>
  <c r="D59" i="1" l="1"/>
  <c r="AC43" i="1"/>
  <c r="D44" i="1"/>
  <c r="V76" i="1" l="1"/>
  <c r="AB60" i="1" l="1"/>
  <c r="U64" i="1" l="1"/>
  <c r="U38" i="1"/>
  <c r="AC57" i="1"/>
  <c r="AC49" i="1"/>
  <c r="D49" i="1"/>
  <c r="AC20" i="1"/>
  <c r="U76" i="1" l="1"/>
  <c r="T64" i="1"/>
  <c r="T38" i="1"/>
  <c r="T76" i="1" l="1"/>
  <c r="S38" i="1"/>
  <c r="S76" i="1" s="1"/>
  <c r="AB5" i="1" l="1"/>
  <c r="AB6" i="1"/>
  <c r="AC6" i="1" s="1"/>
  <c r="AB7" i="1"/>
  <c r="AC7" i="1" s="1"/>
  <c r="AB8" i="1"/>
  <c r="AC8" i="1" s="1"/>
  <c r="AB9" i="1"/>
  <c r="AC9" i="1" s="1"/>
  <c r="AC11" i="1"/>
  <c r="E13" i="1"/>
  <c r="E76" i="1" s="1"/>
  <c r="F13" i="1"/>
  <c r="H13" i="1"/>
  <c r="I13" i="1"/>
  <c r="J13" i="1"/>
  <c r="K13" i="1"/>
  <c r="L13" i="1"/>
  <c r="AB15" i="1"/>
  <c r="AB16" i="1"/>
  <c r="AC16" i="1" s="1"/>
  <c r="AB17" i="1"/>
  <c r="AC17" i="1" s="1"/>
  <c r="AB18" i="1"/>
  <c r="AC18" i="1"/>
  <c r="AB19" i="1"/>
  <c r="AC19" i="1" s="1"/>
  <c r="E22" i="1"/>
  <c r="J22" i="1"/>
  <c r="K22" i="1"/>
  <c r="L22" i="1"/>
  <c r="M22" i="1"/>
  <c r="AB24" i="1"/>
  <c r="AC24" i="1"/>
  <c r="AC29" i="1" s="1"/>
  <c r="AB25" i="1"/>
  <c r="AC25" i="1"/>
  <c r="AB26" i="1"/>
  <c r="AC26" i="1" s="1"/>
  <c r="AB31" i="1"/>
  <c r="AC32" i="1"/>
  <c r="AB33" i="1"/>
  <c r="AC33" i="1" s="1"/>
  <c r="AB34" i="1"/>
  <c r="AC34" i="1" s="1"/>
  <c r="AB35" i="1"/>
  <c r="AC35" i="1" s="1"/>
  <c r="AB36" i="1"/>
  <c r="AC36" i="1" s="1"/>
  <c r="E38" i="1"/>
  <c r="F38" i="1"/>
  <c r="G38" i="1"/>
  <c r="G76" i="1" s="1"/>
  <c r="H38" i="1"/>
  <c r="I38" i="1"/>
  <c r="J38" i="1"/>
  <c r="K38" i="1"/>
  <c r="L38" i="1"/>
  <c r="M38" i="1"/>
  <c r="N38" i="1"/>
  <c r="O38" i="1"/>
  <c r="P38" i="1"/>
  <c r="Q38" i="1"/>
  <c r="Q76" i="1" s="1"/>
  <c r="R38" i="1"/>
  <c r="R76" i="1" s="1"/>
  <c r="AB40" i="1"/>
  <c r="AB41" i="1"/>
  <c r="AC41" i="1" s="1"/>
  <c r="AB42" i="1"/>
  <c r="AC42" i="1" s="1"/>
  <c r="E44" i="1"/>
  <c r="F44" i="1"/>
  <c r="H44" i="1"/>
  <c r="I44" i="1"/>
  <c r="J44" i="1"/>
  <c r="K44" i="1"/>
  <c r="M44" i="1"/>
  <c r="AB46" i="1"/>
  <c r="AC46" i="1"/>
  <c r="AB47" i="1"/>
  <c r="H49" i="1"/>
  <c r="O49" i="1"/>
  <c r="AB51" i="1"/>
  <c r="AB52" i="1"/>
  <c r="AC52" i="1" s="1"/>
  <c r="E54" i="1"/>
  <c r="F54" i="1"/>
  <c r="H54" i="1"/>
  <c r="I54" i="1"/>
  <c r="J54" i="1"/>
  <c r="K54" i="1"/>
  <c r="L54" i="1"/>
  <c r="M54" i="1"/>
  <c r="N54" i="1"/>
  <c r="AB56" i="1"/>
  <c r="AB59" i="1" s="1"/>
  <c r="H59" i="1"/>
  <c r="I59" i="1"/>
  <c r="AC60" i="1"/>
  <c r="AB61" i="1"/>
  <c r="AB64" i="1" s="1"/>
  <c r="AC62" i="1"/>
  <c r="E64" i="1"/>
  <c r="F64" i="1"/>
  <c r="H64" i="1"/>
  <c r="I64" i="1"/>
  <c r="J64" i="1"/>
  <c r="K64" i="1"/>
  <c r="L64" i="1"/>
  <c r="M64" i="1"/>
  <c r="N64" i="1"/>
  <c r="O64" i="1"/>
  <c r="AB66" i="1"/>
  <c r="AB67" i="1"/>
  <c r="E69" i="1"/>
  <c r="F69" i="1"/>
  <c r="H69" i="1"/>
  <c r="I69" i="1"/>
  <c r="J69" i="1"/>
  <c r="K69" i="1"/>
  <c r="L69" i="1"/>
  <c r="M69" i="1"/>
  <c r="O69" i="1"/>
  <c r="AB71" i="1"/>
  <c r="AC71" i="1"/>
  <c r="AB72" i="1"/>
  <c r="AC72" i="1"/>
  <c r="AB73" i="1"/>
  <c r="AC73" i="1"/>
  <c r="AB74" i="1"/>
  <c r="AC74" i="1"/>
  <c r="O76" i="1"/>
  <c r="P76" i="1"/>
  <c r="O90" i="1"/>
  <c r="AB54" i="1" l="1"/>
  <c r="AB49" i="1"/>
  <c r="AB13" i="1"/>
  <c r="AC31" i="1"/>
  <c r="AB38" i="1"/>
  <c r="AB22" i="1"/>
  <c r="AB69" i="1"/>
  <c r="AB77" i="1" s="1"/>
  <c r="AC56" i="1"/>
  <c r="AC59" i="1" s="1"/>
  <c r="AC40" i="1"/>
  <c r="AC44" i="1" s="1"/>
  <c r="AB44" i="1"/>
  <c r="AC38" i="1"/>
  <c r="AC22" i="1"/>
  <c r="AC5" i="1"/>
  <c r="AC13" i="1" s="1"/>
  <c r="AC51" i="1"/>
  <c r="AC54" i="1" s="1"/>
  <c r="AB29" i="1"/>
  <c r="N76" i="1"/>
  <c r="O77" i="1" s="1"/>
  <c r="M76" i="1"/>
  <c r="I76" i="1"/>
  <c r="O87" i="1"/>
  <c r="L76" i="1"/>
  <c r="K76" i="1"/>
  <c r="F76" i="1"/>
  <c r="G77" i="1" s="1"/>
  <c r="M81" i="1" s="1"/>
  <c r="J76" i="1"/>
  <c r="D76" i="1"/>
  <c r="H76" i="1"/>
  <c r="K77" i="1"/>
  <c r="AC61" i="1"/>
  <c r="AC64" i="1" s="1"/>
  <c r="AC77" i="1" l="1"/>
</calcChain>
</file>

<file path=xl/sharedStrings.xml><?xml version="1.0" encoding="utf-8"?>
<sst xmlns="http://schemas.openxmlformats.org/spreadsheetml/2006/main" count="211" uniqueCount="74">
  <si>
    <t>**</t>
  </si>
  <si>
    <t xml:space="preserve">según oficio INE/DEPPP/DE/DPPF/1788/2017 de fecha 7/07/2017, en base al Acuerdo INE/CG623/2017 </t>
  </si>
  <si>
    <t xml:space="preserve">El INE aplicó la deducción correspondiente, del financiamiento federal para Actividades Ordinarias al partido Encuentro Social </t>
  </si>
  <si>
    <t>***</t>
  </si>
  <si>
    <t xml:space="preserve">según oficio INE/DEPPP/DE/DPPF/1474/2017 de fecha 8/06/2017, en base al Acuerdo INE/CG61/2017 </t>
  </si>
  <si>
    <t xml:space="preserve">El INE aplicó las deducciones correspondientes, del financiamiento federal para Actividades Ordinarias a los partidos Movimiento Ciudadano y Encuentro Social </t>
  </si>
  <si>
    <t>Pendiente de pago a COCYTED</t>
  </si>
  <si>
    <t>Total de descuentos entregados a COCYTED</t>
  </si>
  <si>
    <t>Fact. 521</t>
  </si>
  <si>
    <t>Fact. 461</t>
  </si>
  <si>
    <t>Fact. 451</t>
  </si>
  <si>
    <t>Fact. 401</t>
  </si>
  <si>
    <t>Fact. 391</t>
  </si>
  <si>
    <t>Fact. 351</t>
  </si>
  <si>
    <t>Fact. 341</t>
  </si>
  <si>
    <t>Fact. 321</t>
  </si>
  <si>
    <t>Fact. 311</t>
  </si>
  <si>
    <t>Fact. 301</t>
  </si>
  <si>
    <t>Pagada a COCYTED</t>
  </si>
  <si>
    <t>IEPC/SE/16/2012</t>
  </si>
  <si>
    <t>José Ramón Enriquez Herrera</t>
  </si>
  <si>
    <t>INE/CG428/2016</t>
  </si>
  <si>
    <t>Fernando Ulises Adame de León</t>
  </si>
  <si>
    <t>Alfonso Diaz Diaz</t>
  </si>
  <si>
    <t>INE/CG584/2016</t>
  </si>
  <si>
    <t>José Ignacio Aguado Hernández</t>
  </si>
  <si>
    <t>Total</t>
  </si>
  <si>
    <t>INE/CG822/2016</t>
  </si>
  <si>
    <t>Partido Encuentro Social</t>
  </si>
  <si>
    <t>INE/CG97/2016</t>
  </si>
  <si>
    <t>Partido MORENA</t>
  </si>
  <si>
    <t>Partido Nueva Alianza</t>
  </si>
  <si>
    <t xml:space="preserve">INE/CG841/2016 </t>
  </si>
  <si>
    <t>Partido Duranguense</t>
  </si>
  <si>
    <t>INE/CG816/2016</t>
  </si>
  <si>
    <t>Movimiento Ciudadano</t>
  </si>
  <si>
    <t xml:space="preserve">INE/CG814/2016 </t>
  </si>
  <si>
    <t>INE/CG138/2016</t>
  </si>
  <si>
    <t>Partido Verde Ecologista de México</t>
  </si>
  <si>
    <t>ACU/INE/CG405/2016</t>
  </si>
  <si>
    <t>Partido del Trabajo</t>
  </si>
  <si>
    <t>INE/CG397/2016</t>
  </si>
  <si>
    <t>INE/CG810/2016 IMPUGNADO</t>
  </si>
  <si>
    <t>IEPC/REV-022/2016</t>
  </si>
  <si>
    <t>Partido de la Revolución Democrática</t>
  </si>
  <si>
    <t xml:space="preserve">INE/CG808/2016 </t>
  </si>
  <si>
    <t>INE/CG136/2016</t>
  </si>
  <si>
    <t>Partido Revolucionario Institucional</t>
  </si>
  <si>
    <t>INE/CG806/2016</t>
  </si>
  <si>
    <t>IEPC-REV-022/2016</t>
  </si>
  <si>
    <t>Partido Acción Nacional</t>
  </si>
  <si>
    <t>Saldo pendiente de cobro</t>
  </si>
  <si>
    <t>Total de descuento aplicado</t>
  </si>
  <si>
    <t>Total de la multa</t>
  </si>
  <si>
    <t>Resoluciones</t>
  </si>
  <si>
    <t>Partido Politico</t>
  </si>
  <si>
    <t>DESCUENTOS APLICADOS</t>
  </si>
  <si>
    <t>CONCENTRADO DE MULTAS IMPUESTAS POR EL INE A LOS PARTIDOS POLITICOS</t>
  </si>
  <si>
    <t>INE/CG812/2016 ya se resolvio con el INE/CG452/2017 se modifico la multa</t>
  </si>
  <si>
    <t>INE/CG518/2017</t>
  </si>
  <si>
    <t>INE/CG526/2017</t>
  </si>
  <si>
    <t>INE/CG528/2017</t>
  </si>
  <si>
    <t xml:space="preserve">INE/CG820/2016 </t>
  </si>
  <si>
    <t>INE/CG524/2017</t>
  </si>
  <si>
    <t>INE/CG532/2017</t>
  </si>
  <si>
    <t>El INE aplicó la deducción correspondiente, del financiamiento federal para Actividades Ordinarias al partido Movimiento Ciudadano</t>
  </si>
  <si>
    <t>según oficio INE/DEPPP/DE/DPPF/0735/2018 de fecha 1/03/2018.</t>
  </si>
  <si>
    <t>RES/INECG321/2018</t>
  </si>
  <si>
    <t xml:space="preserve">según oficio INE/DEPPP/DE/DPPF/2970/2018 de fecha 3/05/2018. </t>
  </si>
  <si>
    <t>INE/CG522/2017 Pend. Resol.</t>
  </si>
  <si>
    <t>INE/CG530/2017 Pend. Resol.</t>
  </si>
  <si>
    <t>INE/CG516/2017 Pend. Resol.</t>
  </si>
  <si>
    <t>RES/INE/CG520/2017 Pend. Resol.</t>
  </si>
  <si>
    <t>INE/CG548/2017 Pend. Resol.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</si>
</sst>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2" fillId="0" borderId="0" xfId="0" applyNumberFormat="1" applyFont="1" applyFill="1" applyBorder="1"/>
    <xf numFmtId="44" fontId="2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4" fontId="3" fillId="0" borderId="1" xfId="0" applyNumberFormat="1" applyFont="1" applyBorder="1"/>
    <xf numFmtId="44" fontId="3" fillId="0" borderId="2" xfId="0" applyNumberFormat="1" applyFont="1" applyBorder="1"/>
    <xf numFmtId="44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2" fillId="4" borderId="1" xfId="0" applyNumberFormat="1" applyFont="1" applyFill="1" applyBorder="1"/>
    <xf numFmtId="44" fontId="2" fillId="5" borderId="5" xfId="0" applyNumberFormat="1" applyFont="1" applyFill="1" applyBorder="1"/>
    <xf numFmtId="44" fontId="2" fillId="0" borderId="0" xfId="1" applyFont="1" applyFill="1" applyBorder="1"/>
    <xf numFmtId="44" fontId="3" fillId="6" borderId="5" xfId="0" applyNumberFormat="1" applyFont="1" applyFill="1" applyBorder="1"/>
    <xf numFmtId="44" fontId="2" fillId="0" borderId="1" xfId="0" applyNumberFormat="1" applyFont="1" applyFill="1" applyBorder="1"/>
    <xf numFmtId="44" fontId="2" fillId="8" borderId="1" xfId="0" applyNumberFormat="1" applyFont="1" applyFill="1" applyBorder="1"/>
    <xf numFmtId="44" fontId="2" fillId="9" borderId="1" xfId="0" applyNumberFormat="1" applyFont="1" applyFill="1" applyBorder="1"/>
    <xf numFmtId="44" fontId="2" fillId="10" borderId="1" xfId="0" applyNumberFormat="1" applyFont="1" applyFill="1" applyBorder="1"/>
    <xf numFmtId="44" fontId="2" fillId="5" borderId="2" xfId="0" applyNumberFormat="1" applyFont="1" applyFill="1" applyBorder="1"/>
    <xf numFmtId="44" fontId="2" fillId="5" borderId="4" xfId="0" applyNumberFormat="1" applyFont="1" applyFill="1" applyBorder="1"/>
    <xf numFmtId="44" fontId="2" fillId="11" borderId="1" xfId="0" applyNumberFormat="1" applyFont="1" applyFill="1" applyBorder="1"/>
    <xf numFmtId="44" fontId="2" fillId="12" borderId="1" xfId="0" applyNumberFormat="1" applyFont="1" applyFill="1" applyBorder="1"/>
    <xf numFmtId="44" fontId="2" fillId="6" borderId="4" xfId="0" applyNumberFormat="1" applyFont="1" applyFill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44" fontId="2" fillId="13" borderId="6" xfId="0" applyNumberFormat="1" applyFont="1" applyFill="1" applyBorder="1"/>
    <xf numFmtId="44" fontId="2" fillId="0" borderId="6" xfId="0" applyNumberFormat="1" applyFont="1" applyBorder="1"/>
    <xf numFmtId="0" fontId="2" fillId="0" borderId="7" xfId="0" applyFont="1" applyFill="1" applyBorder="1"/>
    <xf numFmtId="0" fontId="2" fillId="0" borderId="7" xfId="0" applyFont="1" applyBorder="1"/>
    <xf numFmtId="44" fontId="2" fillId="12" borderId="7" xfId="1" applyFont="1" applyFill="1" applyBorder="1"/>
    <xf numFmtId="44" fontId="2" fillId="0" borderId="7" xfId="1" applyFont="1" applyFill="1" applyBorder="1" applyAlignment="1">
      <alignment horizontal="right"/>
    </xf>
    <xf numFmtId="0" fontId="3" fillId="14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44" fontId="2" fillId="13" borderId="2" xfId="0" applyNumberFormat="1" applyFont="1" applyFill="1" applyBorder="1"/>
    <xf numFmtId="44" fontId="2" fillId="0" borderId="2" xfId="0" applyNumberFormat="1" applyFont="1" applyBorder="1"/>
    <xf numFmtId="0" fontId="2" fillId="0" borderId="3" xfId="0" applyFont="1" applyFill="1" applyBorder="1"/>
    <xf numFmtId="0" fontId="2" fillId="0" borderId="3" xfId="0" applyFont="1" applyBorder="1"/>
    <xf numFmtId="44" fontId="2" fillId="6" borderId="3" xfId="1" applyFont="1" applyFill="1" applyBorder="1"/>
    <xf numFmtId="44" fontId="2" fillId="0" borderId="3" xfId="1" applyFont="1" applyFill="1" applyBorder="1" applyAlignment="1">
      <alignment horizontal="right"/>
    </xf>
    <xf numFmtId="0" fontId="3" fillId="14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44" fontId="2" fillId="0" borderId="3" xfId="1" applyFont="1" applyFill="1" applyBorder="1"/>
    <xf numFmtId="0" fontId="3" fillId="0" borderId="11" xfId="0" applyFont="1" applyBorder="1" applyAlignment="1">
      <alignment horizontal="left"/>
    </xf>
    <xf numFmtId="44" fontId="2" fillId="0" borderId="2" xfId="0" applyNumberFormat="1" applyFont="1" applyFill="1" applyBorder="1"/>
    <xf numFmtId="44" fontId="2" fillId="0" borderId="7" xfId="0" applyNumberFormat="1" applyFont="1" applyBorder="1"/>
    <xf numFmtId="44" fontId="2" fillId="0" borderId="7" xfId="0" applyNumberFormat="1" applyFont="1" applyFill="1" applyBorder="1"/>
    <xf numFmtId="0" fontId="3" fillId="0" borderId="7" xfId="0" applyFont="1" applyBorder="1" applyAlignment="1">
      <alignment horizontal="right"/>
    </xf>
    <xf numFmtId="0" fontId="2" fillId="0" borderId="12" xfId="0" applyFont="1" applyBorder="1"/>
    <xf numFmtId="44" fontId="2" fillId="13" borderId="1" xfId="0" applyNumberFormat="1" applyFont="1" applyFill="1" applyBorder="1"/>
    <xf numFmtId="44" fontId="2" fillId="3" borderId="7" xfId="0" applyNumberFormat="1" applyFont="1" applyFill="1" applyBorder="1"/>
    <xf numFmtId="44" fontId="2" fillId="11" borderId="7" xfId="0" applyNumberFormat="1" applyFont="1" applyFill="1" applyBorder="1"/>
    <xf numFmtId="44" fontId="2" fillId="12" borderId="7" xfId="0" applyNumberFormat="1" applyFont="1" applyFill="1" applyBorder="1"/>
    <xf numFmtId="0" fontId="3" fillId="0" borderId="12" xfId="0" applyFont="1" applyBorder="1" applyAlignment="1">
      <alignment horizontal="right"/>
    </xf>
    <xf numFmtId="0" fontId="2" fillId="0" borderId="5" xfId="0" applyFont="1" applyBorder="1"/>
    <xf numFmtId="44" fontId="2" fillId="0" borderId="7" xfId="1" applyFont="1" applyFill="1" applyBorder="1"/>
    <xf numFmtId="44" fontId="2" fillId="0" borderId="7" xfId="1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/>
    </xf>
    <xf numFmtId="44" fontId="2" fillId="0" borderId="16" xfId="0" applyNumberFormat="1" applyFont="1" applyBorder="1"/>
    <xf numFmtId="44" fontId="2" fillId="0" borderId="16" xfId="1" applyFont="1" applyFill="1" applyBorder="1"/>
    <xf numFmtId="44" fontId="2" fillId="2" borderId="16" xfId="1" applyFont="1" applyFill="1" applyBorder="1"/>
    <xf numFmtId="44" fontId="2" fillId="0" borderId="16" xfId="1" applyFont="1" applyBorder="1"/>
    <xf numFmtId="0" fontId="3" fillId="0" borderId="16" xfId="0" applyFont="1" applyBorder="1"/>
    <xf numFmtId="0" fontId="2" fillId="0" borderId="6" xfId="0" applyFon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44" fontId="2" fillId="9" borderId="3" xfId="0" applyNumberFormat="1" applyFont="1" applyFill="1" applyBorder="1"/>
    <xf numFmtId="44" fontId="2" fillId="15" borderId="3" xfId="0" applyNumberFormat="1" applyFont="1" applyFill="1" applyBorder="1"/>
    <xf numFmtId="44" fontId="2" fillId="16" borderId="3" xfId="0" applyNumberFormat="1" applyFont="1" applyFill="1" applyBorder="1"/>
    <xf numFmtId="44" fontId="2" fillId="6" borderId="3" xfId="0" applyNumberFormat="1" applyFont="1" applyFill="1" applyBorder="1"/>
    <xf numFmtId="44" fontId="2" fillId="0" borderId="18" xfId="0" applyNumberFormat="1" applyFont="1" applyBorder="1"/>
    <xf numFmtId="0" fontId="3" fillId="0" borderId="19" xfId="0" applyFont="1" applyBorder="1"/>
    <xf numFmtId="44" fontId="2" fillId="0" borderId="20" xfId="0" applyNumberFormat="1" applyFont="1" applyBorder="1"/>
    <xf numFmtId="44" fontId="2" fillId="0" borderId="20" xfId="1" applyFont="1" applyFill="1" applyBorder="1"/>
    <xf numFmtId="44" fontId="2" fillId="0" borderId="20" xfId="1" applyFont="1" applyBorder="1"/>
    <xf numFmtId="0" fontId="3" fillId="0" borderId="21" xfId="0" applyFont="1" applyBorder="1"/>
    <xf numFmtId="44" fontId="2" fillId="0" borderId="13" xfId="0" applyNumberFormat="1" applyFont="1" applyBorder="1"/>
    <xf numFmtId="44" fontId="2" fillId="0" borderId="13" xfId="1" applyFont="1" applyFill="1" applyBorder="1"/>
    <xf numFmtId="44" fontId="2" fillId="0" borderId="13" xfId="1" applyFont="1" applyBorder="1"/>
    <xf numFmtId="0" fontId="2" fillId="0" borderId="14" xfId="0" applyFont="1" applyBorder="1"/>
    <xf numFmtId="0" fontId="2" fillId="0" borderId="23" xfId="0" applyFont="1" applyBorder="1"/>
    <xf numFmtId="0" fontId="3" fillId="0" borderId="14" xfId="0" applyFont="1" applyBorder="1" applyAlignment="1">
      <alignment horizontal="center"/>
    </xf>
    <xf numFmtId="44" fontId="2" fillId="0" borderId="24" xfId="0" applyNumberFormat="1" applyFont="1" applyFill="1" applyBorder="1"/>
    <xf numFmtId="4" fontId="2" fillId="0" borderId="16" xfId="0" applyNumberFormat="1" applyFont="1" applyFill="1" applyBorder="1"/>
    <xf numFmtId="0" fontId="2" fillId="0" borderId="16" xfId="0" applyFont="1" applyFill="1" applyBorder="1"/>
    <xf numFmtId="0" fontId="3" fillId="0" borderId="25" xfId="0" applyFont="1" applyFill="1" applyBorder="1"/>
    <xf numFmtId="0" fontId="2" fillId="0" borderId="17" xfId="0" applyFont="1" applyBorder="1"/>
    <xf numFmtId="44" fontId="2" fillId="13" borderId="5" xfId="0" applyNumberFormat="1" applyFont="1" applyFill="1" applyBorder="1"/>
    <xf numFmtId="44" fontId="2" fillId="4" borderId="7" xfId="0" applyNumberFormat="1" applyFont="1" applyFill="1" applyBorder="1"/>
    <xf numFmtId="44" fontId="2" fillId="9" borderId="7" xfId="0" applyNumberFormat="1" applyFont="1" applyFill="1" applyBorder="1"/>
    <xf numFmtId="44" fontId="2" fillId="15" borderId="7" xfId="0" applyNumberFormat="1" applyFont="1" applyFill="1" applyBorder="1"/>
    <xf numFmtId="44" fontId="2" fillId="16" borderId="7" xfId="0" applyNumberFormat="1" applyFont="1" applyFill="1" applyBorder="1"/>
    <xf numFmtId="44" fontId="2" fillId="0" borderId="26" xfId="0" applyNumberFormat="1" applyFont="1" applyBorder="1"/>
    <xf numFmtId="44" fontId="2" fillId="0" borderId="26" xfId="1" applyFont="1" applyFill="1" applyBorder="1"/>
    <xf numFmtId="44" fontId="2" fillId="0" borderId="26" xfId="1" applyFont="1" applyBorder="1"/>
    <xf numFmtId="0" fontId="3" fillId="0" borderId="25" xfId="0" applyFont="1" applyBorder="1"/>
    <xf numFmtId="44" fontId="2" fillId="0" borderId="22" xfId="0" applyNumberFormat="1" applyFont="1" applyFill="1" applyBorder="1"/>
    <xf numFmtId="0" fontId="3" fillId="0" borderId="23" xfId="0" applyFont="1" applyBorder="1" applyAlignment="1">
      <alignment horizontal="right"/>
    </xf>
    <xf numFmtId="44" fontId="2" fillId="12" borderId="3" xfId="0" applyNumberFormat="1" applyFont="1" applyFill="1" applyBorder="1"/>
    <xf numFmtId="44" fontId="2" fillId="0" borderId="0" xfId="1" applyFont="1" applyBorder="1"/>
    <xf numFmtId="44" fontId="2" fillId="0" borderId="27" xfId="0" applyNumberFormat="1" applyFont="1" applyBorder="1"/>
    <xf numFmtId="44" fontId="2" fillId="7" borderId="7" xfId="0" applyNumberFormat="1" applyFont="1" applyFill="1" applyBorder="1"/>
    <xf numFmtId="44" fontId="2" fillId="8" borderId="7" xfId="0" applyNumberFormat="1" applyFont="1" applyFill="1" applyBorder="1"/>
    <xf numFmtId="44" fontId="2" fillId="6" borderId="7" xfId="0" applyNumberFormat="1" applyFont="1" applyFill="1" applyBorder="1"/>
    <xf numFmtId="0" fontId="2" fillId="0" borderId="16" xfId="0" applyFont="1" applyBorder="1"/>
    <xf numFmtId="0" fontId="2" fillId="0" borderId="13" xfId="0" applyFont="1" applyFill="1" applyBorder="1"/>
    <xf numFmtId="44" fontId="2" fillId="0" borderId="18" xfId="1" applyFont="1" applyBorder="1"/>
    <xf numFmtId="0" fontId="2" fillId="0" borderId="20" xfId="0" applyFont="1" applyBorder="1"/>
    <xf numFmtId="0" fontId="2" fillId="0" borderId="20" xfId="0" applyFont="1" applyFill="1" applyBorder="1"/>
    <xf numFmtId="44" fontId="2" fillId="11" borderId="3" xfId="1" applyFont="1" applyFill="1" applyBorder="1"/>
    <xf numFmtId="44" fontId="2" fillId="0" borderId="20" xfId="1" applyFont="1" applyBorder="1" applyAlignment="1">
      <alignment horizontal="left"/>
    </xf>
    <xf numFmtId="44" fontId="2" fillId="0" borderId="24" xfId="0" applyNumberFormat="1" applyFont="1" applyBorder="1"/>
    <xf numFmtId="0" fontId="3" fillId="0" borderId="1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2" fillId="0" borderId="27" xfId="0" applyNumberFormat="1" applyFont="1" applyFill="1" applyBorder="1"/>
    <xf numFmtId="44" fontId="2" fillId="0" borderId="18" xfId="0" applyNumberFormat="1" applyFont="1" applyFill="1" applyBorder="1"/>
    <xf numFmtId="44" fontId="3" fillId="0" borderId="0" xfId="1" applyFont="1" applyBorder="1" applyAlignment="1">
      <alignment horizontal="center"/>
    </xf>
    <xf numFmtId="0" fontId="3" fillId="0" borderId="23" xfId="0" applyFont="1" applyBorder="1"/>
    <xf numFmtId="44" fontId="2" fillId="13" borderId="5" xfId="1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 applyAlignment="1">
      <alignment horizontal="left" vertical="center" wrapText="1"/>
    </xf>
    <xf numFmtId="44" fontId="2" fillId="0" borderId="31" xfId="0" applyNumberFormat="1" applyFont="1" applyBorder="1"/>
    <xf numFmtId="0" fontId="3" fillId="0" borderId="30" xfId="0" applyFont="1" applyBorder="1"/>
    <xf numFmtId="0" fontId="3" fillId="0" borderId="12" xfId="0" applyFont="1" applyBorder="1"/>
    <xf numFmtId="44" fontId="2" fillId="0" borderId="31" xfId="0" applyNumberFormat="1" applyFont="1" applyFill="1" applyBorder="1"/>
    <xf numFmtId="44" fontId="2" fillId="0" borderId="27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4" fontId="2" fillId="0" borderId="3" xfId="1" applyFont="1" applyBorder="1"/>
    <xf numFmtId="44" fontId="2" fillId="0" borderId="24" xfId="1" applyFont="1" applyBorder="1"/>
    <xf numFmtId="44" fontId="2" fillId="0" borderId="31" xfId="1" applyFont="1" applyBorder="1"/>
    <xf numFmtId="44" fontId="2" fillId="0" borderId="2" xfId="1" applyFont="1" applyBorder="1"/>
    <xf numFmtId="44" fontId="2" fillId="0" borderId="18" xfId="1" applyFont="1" applyBorder="1" applyAlignment="1">
      <alignment horizontal="center"/>
    </xf>
    <xf numFmtId="44" fontId="2" fillId="0" borderId="27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44" fontId="2" fillId="6" borderId="1" xfId="0" applyNumberFormat="1" applyFont="1" applyFill="1" applyBorder="1"/>
    <xf numFmtId="44" fontId="2" fillId="0" borderId="33" xfId="0" applyNumberFormat="1" applyFont="1" applyFill="1" applyBorder="1"/>
    <xf numFmtId="44" fontId="2" fillId="6" borderId="6" xfId="0" applyNumberFormat="1" applyFont="1" applyFill="1" applyBorder="1"/>
    <xf numFmtId="0" fontId="3" fillId="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/>
    <xf numFmtId="0" fontId="3" fillId="0" borderId="7" xfId="0" applyFont="1" applyBorder="1"/>
    <xf numFmtId="0" fontId="3" fillId="0" borderId="0" xfId="0" applyFont="1" applyAlignment="1">
      <alignment horizontal="center"/>
    </xf>
    <xf numFmtId="44" fontId="2" fillId="12" borderId="18" xfId="0" applyNumberFormat="1" applyFont="1" applyFill="1" applyBorder="1"/>
    <xf numFmtId="0" fontId="3" fillId="12" borderId="0" xfId="0" applyFont="1" applyFill="1" applyAlignment="1">
      <alignment horizontal="center"/>
    </xf>
    <xf numFmtId="44" fontId="0" fillId="12" borderId="1" xfId="1" applyFont="1" applyFill="1" applyBorder="1"/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97"/>
  <sheetViews>
    <sheetView tabSelected="1" topLeftCell="B1" zoomScaleNormal="100" workbookViewId="0">
      <pane xSplit="8475" ySplit="1845" topLeftCell="U7" activePane="bottomLeft"/>
      <selection activeCell="A32" sqref="A32:XFD32"/>
      <selection pane="topRight" activeCell="AA2" sqref="AA1:AA1048576"/>
      <selection pane="bottomLeft" activeCell="D71" sqref="D71"/>
      <selection pane="bottomRight" activeCell="AC77" sqref="AC77"/>
    </sheetView>
  </sheetViews>
  <sheetFormatPr baseColWidth="10" defaultRowHeight="15" x14ac:dyDescent="0.25"/>
  <cols>
    <col min="1" max="1" width="4.5703125" customWidth="1"/>
    <col min="2" max="2" width="33.140625" bestFit="1" customWidth="1"/>
    <col min="3" max="3" width="28.140625" customWidth="1"/>
    <col min="4" max="4" width="15.7109375" bestFit="1" customWidth="1"/>
    <col min="5" max="5" width="16.42578125" customWidth="1"/>
    <col min="6" max="7" width="14.85546875" customWidth="1"/>
    <col min="8" max="8" width="15" customWidth="1"/>
    <col min="9" max="9" width="14.85546875" customWidth="1"/>
    <col min="10" max="10" width="15" customWidth="1"/>
    <col min="11" max="12" width="14.140625" customWidth="1"/>
    <col min="13" max="13" width="15.140625" customWidth="1"/>
    <col min="14" max="27" width="14.140625" customWidth="1"/>
    <col min="28" max="28" width="14.85546875" customWidth="1"/>
    <col min="29" max="29" width="14.42578125" bestFit="1" customWidth="1"/>
    <col min="30" max="30" width="12.5703125" bestFit="1" customWidth="1"/>
    <col min="31" max="31" width="15" customWidth="1"/>
    <col min="34" max="34" width="12.7109375" customWidth="1"/>
    <col min="35" max="35" width="12" bestFit="1" customWidth="1"/>
  </cols>
  <sheetData>
    <row r="1" spans="2:31" s="1" customFormat="1" ht="12.75" x14ac:dyDescent="0.2">
      <c r="C1" s="171" t="s">
        <v>57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2:31" s="1" customFormat="1" ht="9.75" customHeight="1" thickBot="1" x14ac:dyDescent="0.25"/>
    <row r="3" spans="2:31" s="1" customFormat="1" ht="15.75" customHeight="1" thickBot="1" x14ac:dyDescent="0.25">
      <c r="E3" s="168" t="s">
        <v>56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70"/>
    </row>
    <row r="4" spans="2:31" s="1" customFormat="1" ht="39" thickBot="1" x14ac:dyDescent="0.25">
      <c r="B4" s="125" t="s">
        <v>55</v>
      </c>
      <c r="C4" s="125" t="s">
        <v>54</v>
      </c>
      <c r="D4" s="125" t="s">
        <v>53</v>
      </c>
      <c r="E4" s="124">
        <v>42491</v>
      </c>
      <c r="F4" s="124">
        <v>42522</v>
      </c>
      <c r="G4" s="124">
        <v>42552</v>
      </c>
      <c r="H4" s="124">
        <v>42675</v>
      </c>
      <c r="I4" s="124">
        <v>42705</v>
      </c>
      <c r="J4" s="124">
        <v>42736</v>
      </c>
      <c r="K4" s="124">
        <v>42767</v>
      </c>
      <c r="L4" s="124">
        <v>42795</v>
      </c>
      <c r="M4" s="124">
        <v>42826</v>
      </c>
      <c r="N4" s="124">
        <v>42856</v>
      </c>
      <c r="O4" s="124">
        <v>42887</v>
      </c>
      <c r="P4" s="124">
        <v>42917</v>
      </c>
      <c r="Q4" s="124">
        <v>42948</v>
      </c>
      <c r="R4" s="124">
        <v>42979</v>
      </c>
      <c r="S4" s="124">
        <v>43009</v>
      </c>
      <c r="T4" s="124">
        <v>43040</v>
      </c>
      <c r="U4" s="124">
        <v>43070</v>
      </c>
      <c r="V4" s="124">
        <v>43101</v>
      </c>
      <c r="W4" s="124">
        <v>43132</v>
      </c>
      <c r="X4" s="124">
        <v>43160</v>
      </c>
      <c r="Y4" s="124">
        <v>43191</v>
      </c>
      <c r="Z4" s="124">
        <v>43221</v>
      </c>
      <c r="AA4" s="124">
        <v>43252</v>
      </c>
      <c r="AB4" s="123" t="s">
        <v>52</v>
      </c>
      <c r="AC4" s="123" t="s">
        <v>51</v>
      </c>
    </row>
    <row r="5" spans="2:31" s="1" customFormat="1" ht="12.75" x14ac:dyDescent="0.2">
      <c r="B5" s="173" t="s">
        <v>50</v>
      </c>
      <c r="C5" s="106" t="s">
        <v>24</v>
      </c>
      <c r="D5" s="72">
        <v>2804364.13</v>
      </c>
      <c r="E5" s="72"/>
      <c r="F5" s="72"/>
      <c r="G5" s="72"/>
      <c r="H5" s="72">
        <v>737938.33</v>
      </c>
      <c r="I5" s="115"/>
      <c r="J5" s="72">
        <v>858663.33</v>
      </c>
      <c r="K5" s="72">
        <v>557432.43000000005</v>
      </c>
      <c r="L5" s="72">
        <v>557432.43000000005</v>
      </c>
      <c r="M5" s="72">
        <v>92897.61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69">
        <f t="shared" ref="AB5:AB10" si="0">SUM(E5:O5)</f>
        <v>2804364.13</v>
      </c>
      <c r="AC5" s="122">
        <f t="shared" ref="AC5:AC11" si="1">D5-AB5</f>
        <v>0</v>
      </c>
    </row>
    <row r="6" spans="2:31" s="1" customFormat="1" ht="15" customHeight="1" x14ac:dyDescent="0.2">
      <c r="B6" s="172"/>
      <c r="C6" s="86" t="s">
        <v>29</v>
      </c>
      <c r="D6" s="85">
        <v>72601.759999999995</v>
      </c>
      <c r="E6" s="84">
        <v>72601.759999999995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3">
        <f t="shared" si="0"/>
        <v>72601.759999999995</v>
      </c>
      <c r="AC6" s="111">
        <f t="shared" si="1"/>
        <v>0</v>
      </c>
    </row>
    <row r="7" spans="2:31" s="1" customFormat="1" ht="15" customHeight="1" x14ac:dyDescent="0.2">
      <c r="B7" s="172"/>
      <c r="C7" s="86" t="s">
        <v>49</v>
      </c>
      <c r="D7" s="85">
        <v>27390</v>
      </c>
      <c r="E7" s="85"/>
      <c r="F7" s="85"/>
      <c r="G7" s="85"/>
      <c r="H7" s="85">
        <v>27390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83">
        <f t="shared" si="0"/>
        <v>27390</v>
      </c>
      <c r="AC7" s="111">
        <f t="shared" si="1"/>
        <v>0</v>
      </c>
    </row>
    <row r="8" spans="2:31" s="1" customFormat="1" ht="15" customHeight="1" x14ac:dyDescent="0.2">
      <c r="B8" s="172"/>
      <c r="C8" s="86" t="s">
        <v>46</v>
      </c>
      <c r="D8" s="85">
        <v>143888.79999999999</v>
      </c>
      <c r="E8" s="85"/>
      <c r="F8" s="85"/>
      <c r="G8" s="85"/>
      <c r="H8" s="85">
        <v>0</v>
      </c>
      <c r="I8" s="85">
        <v>0</v>
      </c>
      <c r="J8" s="85">
        <v>0</v>
      </c>
      <c r="K8" s="85">
        <v>0</v>
      </c>
      <c r="L8" s="85"/>
      <c r="M8" s="85">
        <v>143888.79999999999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3">
        <f t="shared" si="0"/>
        <v>143888.79999999999</v>
      </c>
      <c r="AC8" s="111">
        <f t="shared" si="1"/>
        <v>0</v>
      </c>
    </row>
    <row r="9" spans="2:31" s="1" customFormat="1" ht="15" customHeight="1" x14ac:dyDescent="0.2">
      <c r="B9" s="172"/>
      <c r="C9" s="86" t="s">
        <v>37</v>
      </c>
      <c r="D9" s="85">
        <v>56825.120000000003</v>
      </c>
      <c r="E9" s="84"/>
      <c r="F9" s="84"/>
      <c r="G9" s="84"/>
      <c r="H9" s="84">
        <v>0</v>
      </c>
      <c r="I9" s="84">
        <v>0</v>
      </c>
      <c r="J9" s="84">
        <v>0</v>
      </c>
      <c r="K9" s="84">
        <v>0</v>
      </c>
      <c r="L9" s="84"/>
      <c r="M9" s="84">
        <v>56825.120000000003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3">
        <f t="shared" si="0"/>
        <v>56825.120000000003</v>
      </c>
      <c r="AC9" s="111">
        <f t="shared" si="1"/>
        <v>0</v>
      </c>
    </row>
    <row r="10" spans="2:31" s="1" customFormat="1" ht="15" customHeight="1" x14ac:dyDescent="0.2">
      <c r="B10" s="172"/>
      <c r="C10" s="86" t="s">
        <v>48</v>
      </c>
      <c r="D10" s="85">
        <v>2921.6</v>
      </c>
      <c r="E10" s="84"/>
      <c r="F10" s="84"/>
      <c r="G10" s="84"/>
      <c r="H10" s="84"/>
      <c r="I10" s="84"/>
      <c r="J10" s="84"/>
      <c r="K10" s="84"/>
      <c r="L10" s="84"/>
      <c r="M10" s="84">
        <v>2921.6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3">
        <f t="shared" si="0"/>
        <v>2921.6</v>
      </c>
      <c r="AC10" s="111">
        <f t="shared" si="1"/>
        <v>0</v>
      </c>
    </row>
    <row r="11" spans="2:31" s="1" customFormat="1" ht="15" customHeight="1" x14ac:dyDescent="0.2">
      <c r="B11" s="172"/>
      <c r="C11" s="86" t="s">
        <v>67</v>
      </c>
      <c r="D11" s="85">
        <v>2534.19</v>
      </c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>
        <v>2534.19</v>
      </c>
      <c r="AA11" s="85"/>
      <c r="AB11" s="83">
        <f>SUM(E11:Z11)</f>
        <v>2534.19</v>
      </c>
      <c r="AC11" s="111">
        <f t="shared" si="1"/>
        <v>0</v>
      </c>
    </row>
    <row r="12" spans="2:31" s="1" customFormat="1" ht="15.75" customHeight="1" thickBot="1" x14ac:dyDescent="0.25">
      <c r="B12" s="172"/>
      <c r="C12" s="86" t="s">
        <v>71</v>
      </c>
      <c r="D12" s="65">
        <v>7175244.8899999997</v>
      </c>
      <c r="E12" s="64"/>
      <c r="F12" s="64"/>
      <c r="G12" s="64"/>
      <c r="H12" s="64"/>
      <c r="I12" s="64"/>
      <c r="J12" s="64"/>
      <c r="K12" s="64"/>
      <c r="L12" s="64"/>
      <c r="M12" s="64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83">
        <f>SUM(E12:Z12)</f>
        <v>0</v>
      </c>
      <c r="AC12" s="111">
        <f t="shared" ref="AC12" si="2">D12-AB12</f>
        <v>7175244.8899999997</v>
      </c>
    </row>
    <row r="13" spans="2:31" s="1" customFormat="1" ht="15.75" customHeight="1" thickBot="1" x14ac:dyDescent="0.25">
      <c r="B13" s="177"/>
      <c r="C13" s="62" t="s">
        <v>26</v>
      </c>
      <c r="D13" s="75">
        <f>SUM(D5:D12)</f>
        <v>10285770.489999998</v>
      </c>
      <c r="E13" s="80">
        <f>SUM(E5:E11)</f>
        <v>72601.759999999995</v>
      </c>
      <c r="F13" s="76">
        <f>SUM(F5:F11)</f>
        <v>0</v>
      </c>
      <c r="G13" s="76"/>
      <c r="H13" s="109">
        <f t="shared" ref="H13:M13" si="3">SUM(H5:H11)</f>
        <v>765328.33</v>
      </c>
      <c r="I13" s="51">
        <f t="shared" si="3"/>
        <v>0</v>
      </c>
      <c r="J13" s="79">
        <f t="shared" si="3"/>
        <v>858663.33</v>
      </c>
      <c r="K13" s="79">
        <f t="shared" si="3"/>
        <v>557432.43000000005</v>
      </c>
      <c r="L13" s="78">
        <f t="shared" si="3"/>
        <v>557432.43000000005</v>
      </c>
      <c r="M13" s="77">
        <f t="shared" si="3"/>
        <v>296533.12999999995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>
        <f>SUM(Z11)</f>
        <v>2534.19</v>
      </c>
      <c r="AA13" s="75"/>
      <c r="AB13" s="75">
        <f>SUM(AB5:AB12)</f>
        <v>3110525.5999999996</v>
      </c>
      <c r="AC13" s="58">
        <f>SUM(AC5:AC12)</f>
        <v>7175244.8899999997</v>
      </c>
      <c r="AE13" s="2"/>
    </row>
    <row r="14" spans="2:31" s="1" customFormat="1" ht="8.25" customHeight="1" thickBot="1" x14ac:dyDescent="0.25">
      <c r="B14" s="63"/>
      <c r="C14" s="5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74"/>
    </row>
    <row r="15" spans="2:31" s="1" customFormat="1" ht="12.75" x14ac:dyDescent="0.2">
      <c r="B15" s="173" t="s">
        <v>47</v>
      </c>
      <c r="C15" s="106" t="s">
        <v>24</v>
      </c>
      <c r="D15" s="89">
        <v>3800134.08</v>
      </c>
      <c r="E15" s="88"/>
      <c r="F15" s="88"/>
      <c r="G15" s="88"/>
      <c r="H15" s="88">
        <v>769038.16</v>
      </c>
      <c r="I15" s="88">
        <v>1155881.71</v>
      </c>
      <c r="J15" s="88">
        <v>600848.67000000004</v>
      </c>
      <c r="K15" s="88">
        <v>600848.67000000004</v>
      </c>
      <c r="L15" s="88">
        <v>600848.66500000004</v>
      </c>
      <c r="M15" s="88">
        <v>72668.2</v>
      </c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7">
        <f>SUM(E15:O15)</f>
        <v>3800134.0750000002</v>
      </c>
      <c r="AC15" s="117"/>
    </row>
    <row r="16" spans="2:31" s="1" customFormat="1" ht="15" customHeight="1" x14ac:dyDescent="0.2">
      <c r="B16" s="172"/>
      <c r="C16" s="86" t="s">
        <v>29</v>
      </c>
      <c r="D16" s="85">
        <v>186563.29</v>
      </c>
      <c r="E16" s="84"/>
      <c r="F16" s="84">
        <v>186563.29</v>
      </c>
      <c r="G16" s="84"/>
      <c r="H16" s="84"/>
      <c r="I16" s="84"/>
      <c r="J16" s="84"/>
      <c r="K16" s="84"/>
      <c r="L16" s="84"/>
      <c r="M16" s="84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7">
        <f>SUM(E16:O16)</f>
        <v>186563.29</v>
      </c>
      <c r="AC16" s="111">
        <f t="shared" ref="AC16:AC21" si="4">D16-AB16</f>
        <v>0</v>
      </c>
    </row>
    <row r="17" spans="2:35" s="1" customFormat="1" ht="15" customHeight="1" x14ac:dyDescent="0.2">
      <c r="B17" s="172"/>
      <c r="C17" s="86" t="s">
        <v>46</v>
      </c>
      <c r="D17" s="121">
        <v>26294.400000000001</v>
      </c>
      <c r="E17" s="84"/>
      <c r="F17" s="84"/>
      <c r="G17" s="84"/>
      <c r="H17" s="84"/>
      <c r="I17" s="84"/>
      <c r="J17" s="84"/>
      <c r="K17" s="84"/>
      <c r="L17" s="84"/>
      <c r="M17" s="84">
        <v>26294.400000000001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7">
        <f>SUM(E17:O17)</f>
        <v>26294.400000000001</v>
      </c>
      <c r="AC17" s="111">
        <f t="shared" si="4"/>
        <v>0</v>
      </c>
    </row>
    <row r="18" spans="2:35" s="1" customFormat="1" ht="15" customHeight="1" x14ac:dyDescent="0.2">
      <c r="B18" s="172"/>
      <c r="C18" s="86" t="s">
        <v>37</v>
      </c>
      <c r="D18" s="85">
        <v>73113.039999999994</v>
      </c>
      <c r="E18" s="84"/>
      <c r="F18" s="84"/>
      <c r="G18" s="84"/>
      <c r="H18" s="84"/>
      <c r="I18" s="84"/>
      <c r="J18" s="84"/>
      <c r="K18" s="84"/>
      <c r="L18" s="84"/>
      <c r="M18" s="84">
        <v>73113.039999999994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7">
        <f>SUM(E18:O18)</f>
        <v>73113.039999999994</v>
      </c>
      <c r="AC18" s="111">
        <f t="shared" si="4"/>
        <v>0</v>
      </c>
    </row>
    <row r="19" spans="2:35" s="1" customFormat="1" ht="15" customHeight="1" x14ac:dyDescent="0.2">
      <c r="B19" s="172"/>
      <c r="C19" s="86" t="s">
        <v>45</v>
      </c>
      <c r="D19" s="85">
        <v>4815.62</v>
      </c>
      <c r="E19" s="84"/>
      <c r="F19" s="84"/>
      <c r="G19" s="84"/>
      <c r="H19" s="84"/>
      <c r="I19" s="84"/>
      <c r="J19" s="84"/>
      <c r="K19" s="84"/>
      <c r="L19" s="84"/>
      <c r="M19" s="84">
        <v>4815.62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3">
        <f>SUM(E19:O19)</f>
        <v>4815.62</v>
      </c>
      <c r="AC19" s="111">
        <f t="shared" si="4"/>
        <v>0</v>
      </c>
    </row>
    <row r="20" spans="2:35" s="1" customFormat="1" ht="15" customHeight="1" x14ac:dyDescent="0.2">
      <c r="B20" s="172"/>
      <c r="C20" s="86" t="s">
        <v>59</v>
      </c>
      <c r="D20" s="85">
        <v>2284436.08</v>
      </c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>
        <v>659988.71000000008</v>
      </c>
      <c r="X20" s="85">
        <v>659988.71</v>
      </c>
      <c r="Y20" s="85">
        <v>659988.71</v>
      </c>
      <c r="Z20" s="85">
        <v>304469.95</v>
      </c>
      <c r="AA20" s="85"/>
      <c r="AB20" s="83">
        <f>SUM(W20+X20+Y20+Z20)</f>
        <v>2284436.08</v>
      </c>
      <c r="AC20" s="111">
        <f t="shared" si="4"/>
        <v>0</v>
      </c>
    </row>
    <row r="21" spans="2:35" s="1" customFormat="1" ht="15.75" customHeight="1" thickBot="1" x14ac:dyDescent="0.25">
      <c r="B21" s="172"/>
      <c r="C21" s="138" t="s">
        <v>67</v>
      </c>
      <c r="D21" s="110">
        <v>296.31</v>
      </c>
      <c r="E21" s="64"/>
      <c r="F21" s="64"/>
      <c r="G21" s="64"/>
      <c r="H21" s="64"/>
      <c r="I21" s="64"/>
      <c r="J21" s="64"/>
      <c r="K21" s="64"/>
      <c r="L21" s="64"/>
      <c r="M21" s="64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>
        <v>296.31</v>
      </c>
      <c r="AA21" s="110"/>
      <c r="AB21" s="83">
        <f>SUM(W21+X21+Y21+Z21)</f>
        <v>296.31</v>
      </c>
      <c r="AC21" s="111">
        <f t="shared" si="4"/>
        <v>0</v>
      </c>
    </row>
    <row r="22" spans="2:35" s="1" customFormat="1" ht="15.75" customHeight="1" thickBot="1" x14ac:dyDescent="0.25">
      <c r="B22" s="177"/>
      <c r="C22" s="62" t="s">
        <v>26</v>
      </c>
      <c r="D22" s="75">
        <f>SUM(D15:D21)</f>
        <v>6375652.8199999994</v>
      </c>
      <c r="E22" s="76">
        <f>SUM(E15:E19)</f>
        <v>0</v>
      </c>
      <c r="F22" s="80">
        <f>SUM(F15:F21)</f>
        <v>186563.29</v>
      </c>
      <c r="G22" s="76"/>
      <c r="H22" s="109">
        <f>SUM(H15:H21)</f>
        <v>769038.16</v>
      </c>
      <c r="I22" s="120">
        <f>SUM(I15:I21)</f>
        <v>1155881.71</v>
      </c>
      <c r="J22" s="79">
        <f>SUM(J15:J19)</f>
        <v>600848.67000000004</v>
      </c>
      <c r="K22" s="79">
        <f>SUM(K15:K19)</f>
        <v>600848.67000000004</v>
      </c>
      <c r="L22" s="78">
        <f>SUM(L15:L19)</f>
        <v>600848.66500000004</v>
      </c>
      <c r="M22" s="77">
        <f>SUM(M15:M19)</f>
        <v>176891.26</v>
      </c>
      <c r="N22" s="75"/>
      <c r="O22" s="75"/>
      <c r="P22" s="75"/>
      <c r="Q22" s="75"/>
      <c r="R22" s="75"/>
      <c r="S22" s="75"/>
      <c r="T22" s="75"/>
      <c r="U22" s="75"/>
      <c r="V22" s="75"/>
      <c r="W22" s="75">
        <f>SUM(W20)</f>
        <v>659988.71000000008</v>
      </c>
      <c r="X22" s="75">
        <f>SUM(X20)</f>
        <v>659988.71</v>
      </c>
      <c r="Y22" s="75">
        <f>SUM(Y20)</f>
        <v>659988.71</v>
      </c>
      <c r="Z22" s="75">
        <f>SUM(Z20:Z21)</f>
        <v>304766.26</v>
      </c>
      <c r="AA22" s="75"/>
      <c r="AB22" s="75">
        <f>SUM(AB15:AB21)</f>
        <v>6375652.8150000004</v>
      </c>
      <c r="AC22" s="58">
        <f>SUM(AC15:AC21)</f>
        <v>0</v>
      </c>
    </row>
    <row r="23" spans="2:35" s="1" customFormat="1" ht="8.25" customHeight="1" thickBot="1" x14ac:dyDescent="0.25">
      <c r="B23" s="63"/>
      <c r="C23" s="57"/>
      <c r="D23" s="38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74"/>
    </row>
    <row r="24" spans="2:35" s="1" customFormat="1" ht="15" customHeight="1" x14ac:dyDescent="0.2">
      <c r="B24" s="178" t="s">
        <v>44</v>
      </c>
      <c r="C24" s="73" t="s">
        <v>24</v>
      </c>
      <c r="D24" s="72">
        <v>293109.52</v>
      </c>
      <c r="E24" s="95"/>
      <c r="F24" s="95"/>
      <c r="G24" s="95"/>
      <c r="H24" s="95"/>
      <c r="I24" s="95"/>
      <c r="J24" s="70">
        <v>293109.52</v>
      </c>
      <c r="K24" s="95"/>
      <c r="L24" s="95"/>
      <c r="M24" s="9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69">
        <f>J24</f>
        <v>293109.52</v>
      </c>
      <c r="AC24" s="117">
        <f>D24-J24</f>
        <v>0</v>
      </c>
    </row>
    <row r="25" spans="2:35" s="1" customFormat="1" ht="15" customHeight="1" x14ac:dyDescent="0.2">
      <c r="B25" s="179"/>
      <c r="C25" s="160" t="s">
        <v>43</v>
      </c>
      <c r="D25" s="85">
        <v>12782</v>
      </c>
      <c r="E25" s="119"/>
      <c r="F25" s="119"/>
      <c r="G25" s="119"/>
      <c r="H25" s="119"/>
      <c r="I25" s="119"/>
      <c r="J25" s="84">
        <v>12782</v>
      </c>
      <c r="K25" s="119"/>
      <c r="L25" s="119"/>
      <c r="M25" s="119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83">
        <f>J25</f>
        <v>12782</v>
      </c>
      <c r="AC25" s="117">
        <f>D25-J25</f>
        <v>0</v>
      </c>
    </row>
    <row r="26" spans="2:35" s="1" customFormat="1" ht="15" customHeight="1" x14ac:dyDescent="0.2">
      <c r="B26" s="179"/>
      <c r="C26" s="86" t="s">
        <v>42</v>
      </c>
      <c r="D26" s="85">
        <v>1659971.27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85">
        <f>SUM(E26:O26)</f>
        <v>0</v>
      </c>
      <c r="AC26" s="140">
        <f>D26-AB26</f>
        <v>1659971.27</v>
      </c>
    </row>
    <row r="27" spans="2:35" s="1" customFormat="1" ht="15" customHeight="1" x14ac:dyDescent="0.2">
      <c r="B27" s="179"/>
      <c r="C27" s="86" t="s">
        <v>72</v>
      </c>
      <c r="D27" s="85">
        <v>740958.16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85">
        <f>SUM(E27:O27)</f>
        <v>0</v>
      </c>
      <c r="AC27" s="140">
        <f>D27-AB27</f>
        <v>740958.16</v>
      </c>
    </row>
    <row r="28" spans="2:35" s="1" customFormat="1" ht="15.75" customHeight="1" thickBot="1" x14ac:dyDescent="0.25">
      <c r="B28" s="179"/>
      <c r="C28" s="161" t="s">
        <v>67</v>
      </c>
      <c r="D28" s="65">
        <v>1130.51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65">
        <v>1130.51</v>
      </c>
      <c r="AA28" s="65"/>
      <c r="AB28" s="105">
        <f>SUM(E28:Z28)</f>
        <v>1130.51</v>
      </c>
      <c r="AC28" s="149">
        <f>D28-AB28</f>
        <v>0</v>
      </c>
    </row>
    <row r="29" spans="2:35" s="1" customFormat="1" ht="15.75" customHeight="1" thickBot="1" x14ac:dyDescent="0.25">
      <c r="B29" s="180"/>
      <c r="C29" s="56" t="s">
        <v>26</v>
      </c>
      <c r="D29" s="54">
        <f>SUM(D24:D28)</f>
        <v>2707951.46</v>
      </c>
      <c r="E29" s="37"/>
      <c r="F29" s="37"/>
      <c r="G29" s="37"/>
      <c r="H29" s="37"/>
      <c r="I29" s="37"/>
      <c r="J29" s="102">
        <f>SUM(J24:J26)</f>
        <v>305891.52</v>
      </c>
      <c r="K29" s="37"/>
      <c r="L29" s="37"/>
      <c r="M29" s="3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65">
        <f>SUM(Z28)</f>
        <v>1130.51</v>
      </c>
      <c r="AA29" s="65"/>
      <c r="AB29" s="54">
        <f>SUM(AB24:AB28)</f>
        <v>307022.03000000003</v>
      </c>
      <c r="AC29" s="132">
        <f>SUM(AC24:AC28)</f>
        <v>2400929.4300000002</v>
      </c>
      <c r="AE29" s="2"/>
    </row>
    <row r="30" spans="2:35" s="1" customFormat="1" ht="8.25" customHeight="1" thickBot="1" x14ac:dyDescent="0.25">
      <c r="B30" s="63"/>
      <c r="C30" s="57"/>
      <c r="D30" s="38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74"/>
    </row>
    <row r="31" spans="2:35" s="1" customFormat="1" ht="15" customHeight="1" x14ac:dyDescent="0.2">
      <c r="B31" s="90"/>
      <c r="C31" s="106" t="s">
        <v>41</v>
      </c>
      <c r="D31" s="72">
        <v>96193.68</v>
      </c>
      <c r="E31" s="95"/>
      <c r="F31" s="70">
        <v>57044.24</v>
      </c>
      <c r="G31" s="70">
        <v>39149.440000000002</v>
      </c>
      <c r="H31" s="95"/>
      <c r="I31" s="95"/>
      <c r="J31" s="95"/>
      <c r="K31" s="95"/>
      <c r="L31" s="95"/>
      <c r="M31" s="9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69">
        <f>F31+G31</f>
        <v>96193.68</v>
      </c>
      <c r="AC31" s="81">
        <f t="shared" ref="AC31:AC36" si="5">D31-AB31</f>
        <v>0</v>
      </c>
    </row>
    <row r="32" spans="2:35" s="1" customFormat="1" ht="12.75" x14ac:dyDescent="0.2">
      <c r="B32" s="172" t="s">
        <v>40</v>
      </c>
      <c r="C32" s="82" t="s">
        <v>24</v>
      </c>
      <c r="D32" s="89">
        <v>5917533.4900000002</v>
      </c>
      <c r="E32" s="88"/>
      <c r="F32" s="88"/>
      <c r="G32" s="88"/>
      <c r="H32" s="88"/>
      <c r="I32" s="88"/>
      <c r="J32" s="88"/>
      <c r="K32" s="88">
        <v>46497.440000000002</v>
      </c>
      <c r="L32" s="88">
        <v>172914.72</v>
      </c>
      <c r="M32" s="88">
        <v>171059.68</v>
      </c>
      <c r="N32" s="89">
        <v>163317.44</v>
      </c>
      <c r="O32" s="89">
        <v>172272.32</v>
      </c>
      <c r="P32" s="89">
        <v>172272.32</v>
      </c>
      <c r="Q32" s="89">
        <v>172272.32</v>
      </c>
      <c r="R32" s="89">
        <v>172272.32</v>
      </c>
      <c r="S32" s="89">
        <v>172272.32</v>
      </c>
      <c r="T32" s="89">
        <v>172272.32</v>
      </c>
      <c r="U32" s="89">
        <v>344544.68</v>
      </c>
      <c r="V32" s="89">
        <v>189228.66</v>
      </c>
      <c r="W32" s="89">
        <v>189228.66</v>
      </c>
      <c r="X32" s="89">
        <v>189228.66</v>
      </c>
      <c r="Y32" s="89">
        <v>189228.66</v>
      </c>
      <c r="Z32" s="89">
        <v>189228.66</v>
      </c>
      <c r="AA32" s="89">
        <v>189228.65999999997</v>
      </c>
      <c r="AB32" s="87">
        <f>SUM(E32:AA32)</f>
        <v>3067339.8400000012</v>
      </c>
      <c r="AC32" s="81">
        <f t="shared" si="5"/>
        <v>2850193.649999999</v>
      </c>
      <c r="AH32" s="34"/>
      <c r="AI32" s="34"/>
    </row>
    <row r="33" spans="2:35" s="1" customFormat="1" ht="15" customHeight="1" x14ac:dyDescent="0.2">
      <c r="B33" s="172"/>
      <c r="C33" s="86" t="s">
        <v>29</v>
      </c>
      <c r="D33" s="85">
        <v>1460.8</v>
      </c>
      <c r="E33" s="84"/>
      <c r="F33" s="84"/>
      <c r="G33" s="84"/>
      <c r="H33" s="84"/>
      <c r="I33" s="84"/>
      <c r="J33" s="84"/>
      <c r="K33" s="84">
        <v>1460.8</v>
      </c>
      <c r="L33" s="84"/>
      <c r="M33" s="84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7">
        <f>SUM(E33:M33)</f>
        <v>1460.8</v>
      </c>
      <c r="AC33" s="111">
        <f t="shared" si="5"/>
        <v>0</v>
      </c>
      <c r="AH33" s="34"/>
      <c r="AI33" s="34"/>
    </row>
    <row r="34" spans="2:35" s="1" customFormat="1" ht="15" customHeight="1" x14ac:dyDescent="0.2">
      <c r="B34" s="172"/>
      <c r="C34" s="86" t="s">
        <v>39</v>
      </c>
      <c r="D34" s="85">
        <v>730.4</v>
      </c>
      <c r="E34" s="84"/>
      <c r="F34" s="84"/>
      <c r="G34" s="84"/>
      <c r="H34" s="84"/>
      <c r="I34" s="84"/>
      <c r="J34" s="84"/>
      <c r="K34" s="84">
        <v>730.4</v>
      </c>
      <c r="L34" s="84"/>
      <c r="M34" s="84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7">
        <f>SUM(E34:M34)</f>
        <v>730.4</v>
      </c>
      <c r="AC34" s="111">
        <f t="shared" si="5"/>
        <v>0</v>
      </c>
      <c r="AH34" s="34"/>
      <c r="AI34" s="34"/>
    </row>
    <row r="35" spans="2:35" s="1" customFormat="1" ht="15" customHeight="1" x14ac:dyDescent="0.2">
      <c r="B35" s="172"/>
      <c r="C35" s="86" t="s">
        <v>37</v>
      </c>
      <c r="D35" s="85">
        <v>123583.67999999999</v>
      </c>
      <c r="E35" s="84"/>
      <c r="F35" s="84"/>
      <c r="G35" s="84"/>
      <c r="H35" s="84"/>
      <c r="I35" s="84"/>
      <c r="J35" s="84"/>
      <c r="K35" s="84">
        <v>123583.67999999999</v>
      </c>
      <c r="L35" s="84"/>
      <c r="M35" s="84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7">
        <f>SUM(E35:M35)</f>
        <v>123583.67999999999</v>
      </c>
      <c r="AC35" s="111">
        <f t="shared" si="5"/>
        <v>0</v>
      </c>
      <c r="AH35" s="130"/>
      <c r="AI35" s="13"/>
    </row>
    <row r="36" spans="2:35" s="1" customFormat="1" ht="38.25" x14ac:dyDescent="0.2">
      <c r="B36" s="172"/>
      <c r="C36" s="167" t="s">
        <v>58</v>
      </c>
      <c r="D36" s="85">
        <v>770839.61</v>
      </c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3">
        <f>SUM(E36:O36)</f>
        <v>0</v>
      </c>
      <c r="AC36" s="111">
        <f t="shared" si="5"/>
        <v>770839.61</v>
      </c>
      <c r="AH36" s="110"/>
      <c r="AI36" s="110"/>
    </row>
    <row r="37" spans="2:35" s="1" customFormat="1" ht="15.75" customHeight="1" thickBot="1" x14ac:dyDescent="0.25">
      <c r="B37" s="172"/>
      <c r="C37" s="137" t="s">
        <v>69</v>
      </c>
      <c r="D37" s="65">
        <v>1895767.75</v>
      </c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03">
        <f>SUM(E37:O37)</f>
        <v>0</v>
      </c>
      <c r="AC37" s="136">
        <f t="shared" ref="AC37" si="6">D37-AB37</f>
        <v>1895767.75</v>
      </c>
      <c r="AH37" s="110"/>
      <c r="AI37" s="110"/>
    </row>
    <row r="38" spans="2:35" s="1" customFormat="1" ht="15.75" customHeight="1" thickBot="1" x14ac:dyDescent="0.25">
      <c r="B38" s="177"/>
      <c r="C38" s="62" t="s">
        <v>26</v>
      </c>
      <c r="D38" s="54">
        <f>SUM(D31:D37)</f>
        <v>8806109.4100000001</v>
      </c>
      <c r="E38" s="55">
        <f>SUM(E32:E36)</f>
        <v>0</v>
      </c>
      <c r="F38" s="114">
        <f>SUM(F31:F36)</f>
        <v>57044.24</v>
      </c>
      <c r="G38" s="114">
        <f>SUM(G31:G36)</f>
        <v>39149.440000000002</v>
      </c>
      <c r="H38" s="55">
        <f>SUM(H32:H36)</f>
        <v>0</v>
      </c>
      <c r="I38" s="55">
        <f>SUM(I23:I36)</f>
        <v>0</v>
      </c>
      <c r="J38" s="55">
        <f>SUM(J32:J36)</f>
        <v>0</v>
      </c>
      <c r="K38" s="101">
        <f>SUM(K32:K36)</f>
        <v>172272.32</v>
      </c>
      <c r="L38" s="101">
        <f>SUM(L32:L36)</f>
        <v>172914.72</v>
      </c>
      <c r="M38" s="100">
        <f>SUM(M32:M36)</f>
        <v>171059.68</v>
      </c>
      <c r="N38" s="99">
        <f>SUM(N32:N36)</f>
        <v>163317.44</v>
      </c>
      <c r="O38" s="99">
        <f t="shared" ref="O38:S38" si="7">SUM(O31:O36)</f>
        <v>172272.32</v>
      </c>
      <c r="P38" s="113">
        <f t="shared" si="7"/>
        <v>172272.32</v>
      </c>
      <c r="Q38" s="112">
        <f t="shared" si="7"/>
        <v>172272.32</v>
      </c>
      <c r="R38" s="55">
        <f t="shared" si="7"/>
        <v>172272.32</v>
      </c>
      <c r="S38" s="55">
        <f t="shared" si="7"/>
        <v>172272.32</v>
      </c>
      <c r="T38" s="55">
        <f>SUM(T31:T36)</f>
        <v>172272.32</v>
      </c>
      <c r="U38" s="55">
        <f>SUM(U31:U36)</f>
        <v>344544.68</v>
      </c>
      <c r="V38" s="55">
        <f>SUM(V31:V36)</f>
        <v>189228.66</v>
      </c>
      <c r="W38" s="55">
        <f>SUM(W32:W36)</f>
        <v>189228.66</v>
      </c>
      <c r="X38" s="55">
        <f>SUM(X31:X36)</f>
        <v>189228.66</v>
      </c>
      <c r="Y38" s="55">
        <f>SUM(Y31:Y36)</f>
        <v>189228.66</v>
      </c>
      <c r="Z38" s="55">
        <f>SUM(Z31:Z36)</f>
        <v>189228.66</v>
      </c>
      <c r="AA38" s="55">
        <f>SUM(AA31:AA37)</f>
        <v>189228.65999999997</v>
      </c>
      <c r="AB38" s="54">
        <f>SUM(AB31:AB37)</f>
        <v>3289308.4000000013</v>
      </c>
      <c r="AC38" s="98">
        <f>SUM(AC31:AC37)</f>
        <v>5516801.0099999988</v>
      </c>
      <c r="AE38" s="2"/>
      <c r="AH38" s="34"/>
      <c r="AI38" s="34"/>
    </row>
    <row r="39" spans="2:35" s="1" customFormat="1" ht="8.25" customHeight="1" thickBot="1" x14ac:dyDescent="0.25">
      <c r="B39" s="63"/>
      <c r="C39" s="57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74"/>
      <c r="AH39" s="34"/>
      <c r="AI39" s="34"/>
    </row>
    <row r="40" spans="2:35" s="1" customFormat="1" ht="12.75" x14ac:dyDescent="0.2">
      <c r="B40" s="173" t="s">
        <v>38</v>
      </c>
      <c r="C40" s="82" t="s">
        <v>24</v>
      </c>
      <c r="D40" s="89">
        <v>253013.41</v>
      </c>
      <c r="E40" s="88"/>
      <c r="F40" s="88"/>
      <c r="G40" s="88"/>
      <c r="H40" s="88">
        <v>253013.41</v>
      </c>
      <c r="I40" s="88"/>
      <c r="J40" s="88"/>
      <c r="K40" s="88"/>
      <c r="L40" s="88"/>
      <c r="M40" s="88"/>
      <c r="N40" s="89"/>
      <c r="O40" s="89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7">
        <f>SUM(E40:M40)</f>
        <v>253013.41</v>
      </c>
      <c r="AC40" s="81">
        <f>D40-AB40</f>
        <v>0</v>
      </c>
      <c r="AH40" s="34"/>
      <c r="AI40" s="34"/>
    </row>
    <row r="41" spans="2:35" s="1" customFormat="1" ht="15" customHeight="1" x14ac:dyDescent="0.2">
      <c r="B41" s="172"/>
      <c r="C41" s="86" t="s">
        <v>37</v>
      </c>
      <c r="D41" s="85">
        <v>730.4</v>
      </c>
      <c r="E41" s="84"/>
      <c r="F41" s="84"/>
      <c r="G41" s="84"/>
      <c r="H41" s="84"/>
      <c r="I41" s="84"/>
      <c r="J41" s="84"/>
      <c r="K41" s="84">
        <v>730.4</v>
      </c>
      <c r="L41" s="84"/>
      <c r="M41" s="84"/>
      <c r="N41" s="89"/>
      <c r="O41" s="89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7">
        <f>SUM(E41:M41)</f>
        <v>730.4</v>
      </c>
      <c r="AC41" s="111">
        <f>D41-AB41</f>
        <v>0</v>
      </c>
      <c r="AH41" s="34"/>
      <c r="AI41" s="34"/>
    </row>
    <row r="42" spans="2:35" s="1" customFormat="1" ht="15" customHeight="1" x14ac:dyDescent="0.2">
      <c r="B42" s="172"/>
      <c r="C42" s="86" t="s">
        <v>36</v>
      </c>
      <c r="D42" s="85">
        <v>13847.2</v>
      </c>
      <c r="E42" s="84"/>
      <c r="F42" s="84"/>
      <c r="G42" s="84"/>
      <c r="H42" s="84"/>
      <c r="I42" s="84"/>
      <c r="J42" s="84"/>
      <c r="K42" s="84"/>
      <c r="L42" s="84"/>
      <c r="M42" s="84">
        <v>13847.2</v>
      </c>
      <c r="N42" s="85"/>
      <c r="O42" s="85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>SUM(E42:M42)</f>
        <v>13847.2</v>
      </c>
      <c r="AC42" s="111">
        <f>D42-AB42</f>
        <v>0</v>
      </c>
    </row>
    <row r="43" spans="2:35" s="1" customFormat="1" ht="15.75" customHeight="1" thickBot="1" x14ac:dyDescent="0.25">
      <c r="B43" s="172"/>
      <c r="C43" s="138" t="s">
        <v>63</v>
      </c>
      <c r="D43" s="65">
        <v>513858.09</v>
      </c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65"/>
      <c r="P43" s="64"/>
      <c r="Q43" s="64"/>
      <c r="R43" s="64"/>
      <c r="S43" s="64"/>
      <c r="T43" s="64"/>
      <c r="U43" s="64"/>
      <c r="V43" s="64"/>
      <c r="W43" s="64">
        <v>185000</v>
      </c>
      <c r="X43" s="64">
        <v>185000</v>
      </c>
      <c r="Y43" s="64">
        <v>143858.09</v>
      </c>
      <c r="Z43" s="64"/>
      <c r="AA43" s="64"/>
      <c r="AB43" s="54">
        <f>SUM(W43+X43+Y43)</f>
        <v>513858.08999999997</v>
      </c>
      <c r="AC43" s="111">
        <f>D43-AB43</f>
        <v>0</v>
      </c>
    </row>
    <row r="44" spans="2:35" s="1" customFormat="1" ht="15.75" customHeight="1" thickBot="1" x14ac:dyDescent="0.25">
      <c r="B44" s="177"/>
      <c r="C44" s="62" t="s">
        <v>26</v>
      </c>
      <c r="D44" s="54">
        <f>SUM(D40:D43)</f>
        <v>781449.10000000009</v>
      </c>
      <c r="E44" s="55">
        <f>SUM(E40:E42)</f>
        <v>0</v>
      </c>
      <c r="F44" s="55">
        <f>SUM(F40:F42)</f>
        <v>0</v>
      </c>
      <c r="G44" s="55"/>
      <c r="H44" s="61">
        <f>SUM(H40:H42)</f>
        <v>253013.41</v>
      </c>
      <c r="I44" s="55">
        <f>SUM(I39:I42)</f>
        <v>0</v>
      </c>
      <c r="J44" s="55">
        <f>SUM(J40:J42)</f>
        <v>0</v>
      </c>
      <c r="K44" s="102">
        <f>SUM(K40:K42)</f>
        <v>730.4</v>
      </c>
      <c r="L44" s="55"/>
      <c r="M44" s="100">
        <f>SUM(M42)</f>
        <v>13847.2</v>
      </c>
      <c r="N44" s="54"/>
      <c r="O44" s="54"/>
      <c r="P44" s="55"/>
      <c r="Q44" s="55"/>
      <c r="R44" s="55"/>
      <c r="S44" s="55"/>
      <c r="T44" s="55"/>
      <c r="U44" s="55"/>
      <c r="V44" s="55"/>
      <c r="W44" s="55">
        <f>SUM(W43)</f>
        <v>185000</v>
      </c>
      <c r="X44" s="55">
        <f>SUM(X43)</f>
        <v>185000</v>
      </c>
      <c r="Y44" s="55">
        <f>SUM(Y40:Y43)</f>
        <v>143858.09</v>
      </c>
      <c r="Z44" s="55">
        <f>SUM(Z40:Z43)</f>
        <v>0</v>
      </c>
      <c r="AA44" s="55"/>
      <c r="AB44" s="54">
        <f>SUM(AB40:AB43)</f>
        <v>781449.1</v>
      </c>
      <c r="AC44" s="98">
        <f>SUM(AC40:AC43)</f>
        <v>0</v>
      </c>
      <c r="AE44" s="2"/>
    </row>
    <row r="45" spans="2:35" s="1" customFormat="1" ht="8.25" customHeight="1" thickBot="1" x14ac:dyDescent="0.25">
      <c r="B45" s="63"/>
      <c r="C45" s="57"/>
      <c r="D45" s="38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8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74"/>
    </row>
    <row r="46" spans="2:35" s="1" customFormat="1" ht="12.75" x14ac:dyDescent="0.2">
      <c r="B46" s="173" t="s">
        <v>35</v>
      </c>
      <c r="C46" s="106" t="s">
        <v>24</v>
      </c>
      <c r="D46" s="72">
        <v>60622.399999999994</v>
      </c>
      <c r="E46" s="70"/>
      <c r="F46" s="70"/>
      <c r="G46" s="70"/>
      <c r="H46" s="70">
        <v>60622.400000000001</v>
      </c>
      <c r="I46" s="70"/>
      <c r="J46" s="70"/>
      <c r="K46" s="70"/>
      <c r="L46" s="70"/>
      <c r="M46" s="70"/>
      <c r="N46" s="72"/>
      <c r="O46" s="72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69">
        <f>H46</f>
        <v>60622.400000000001</v>
      </c>
      <c r="AC46" s="156">
        <f>D46-H46</f>
        <v>0</v>
      </c>
    </row>
    <row r="47" spans="2:35" s="1" customFormat="1" ht="12.75" x14ac:dyDescent="0.2">
      <c r="B47" s="176"/>
      <c r="C47" s="133" t="s">
        <v>34</v>
      </c>
      <c r="D47" s="85">
        <v>5112.8</v>
      </c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4">
        <v>5112.8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>SUM(E47:O47)</f>
        <v>5112.8</v>
      </c>
      <c r="AC47" s="158" t="s">
        <v>0</v>
      </c>
    </row>
    <row r="48" spans="2:35" s="1" customFormat="1" ht="13.5" thickBot="1" x14ac:dyDescent="0.25">
      <c r="B48" s="172"/>
      <c r="C48" s="137" t="s">
        <v>60</v>
      </c>
      <c r="D48" s="105">
        <v>349896.14999999997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104"/>
      <c r="P48" s="104"/>
      <c r="Q48" s="104"/>
      <c r="R48" s="104"/>
      <c r="S48" s="104"/>
      <c r="T48" s="104"/>
      <c r="U48" s="104"/>
      <c r="V48" s="104"/>
      <c r="W48" s="104"/>
      <c r="X48" s="104">
        <v>349896.15</v>
      </c>
      <c r="Y48" s="104"/>
      <c r="Z48" s="104"/>
      <c r="AA48" s="104"/>
      <c r="AB48" s="103">
        <f>SUM(E48:X48)</f>
        <v>349896.15</v>
      </c>
      <c r="AC48" s="157">
        <f>D48-AB48</f>
        <v>0</v>
      </c>
    </row>
    <row r="49" spans="2:31" s="1" customFormat="1" ht="13.5" thickBot="1" x14ac:dyDescent="0.25">
      <c r="B49" s="177"/>
      <c r="C49" s="62" t="s">
        <v>26</v>
      </c>
      <c r="D49" s="54">
        <f>SUM(D46:D48)</f>
        <v>415631.35</v>
      </c>
      <c r="E49" s="55"/>
      <c r="F49" s="55"/>
      <c r="G49" s="55"/>
      <c r="H49" s="101">
        <f>SUM(H46:H47)</f>
        <v>60622.400000000001</v>
      </c>
      <c r="I49" s="55"/>
      <c r="J49" s="55"/>
      <c r="K49" s="55"/>
      <c r="L49" s="55"/>
      <c r="M49" s="55"/>
      <c r="N49" s="54"/>
      <c r="O49" s="59">
        <f>SUM(O46:O47)</f>
        <v>5112.8</v>
      </c>
      <c r="P49" s="55"/>
      <c r="Q49" s="55"/>
      <c r="R49" s="55"/>
      <c r="S49" s="55"/>
      <c r="T49" s="55"/>
      <c r="U49" s="55"/>
      <c r="V49" s="55"/>
      <c r="W49" s="55"/>
      <c r="X49" s="55">
        <f>SUM(X48)</f>
        <v>349896.15</v>
      </c>
      <c r="Y49" s="55"/>
      <c r="Z49" s="55"/>
      <c r="AA49" s="55"/>
      <c r="AB49" s="54">
        <f>SUM(AB46:AB48)</f>
        <v>415631.35000000003</v>
      </c>
      <c r="AC49" s="98">
        <f>SUM(AC48)</f>
        <v>0</v>
      </c>
      <c r="AE49" s="2"/>
    </row>
    <row r="50" spans="2:31" s="1" customFormat="1" ht="8.25" customHeight="1" thickBot="1" x14ac:dyDescent="0.25">
      <c r="B50" s="67"/>
      <c r="C50" s="108"/>
      <c r="D50" s="32"/>
      <c r="E50" s="9"/>
      <c r="F50" s="9"/>
      <c r="G50" s="9"/>
      <c r="H50" s="9"/>
      <c r="I50" s="9"/>
      <c r="J50" s="9"/>
      <c r="K50" s="9"/>
      <c r="L50" s="9"/>
      <c r="M50" s="9"/>
      <c r="N50" s="32"/>
      <c r="O50" s="32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2"/>
      <c r="AC50" s="107"/>
      <c r="AE50" s="2"/>
    </row>
    <row r="51" spans="2:31" s="1" customFormat="1" ht="15" customHeight="1" x14ac:dyDescent="0.2">
      <c r="B51" s="172" t="s">
        <v>33</v>
      </c>
      <c r="C51" s="106" t="s">
        <v>24</v>
      </c>
      <c r="D51" s="72">
        <v>496596.21</v>
      </c>
      <c r="E51" s="70"/>
      <c r="F51" s="70"/>
      <c r="G51" s="70"/>
      <c r="H51" s="70"/>
      <c r="I51" s="70"/>
      <c r="J51" s="70">
        <v>220000</v>
      </c>
      <c r="K51" s="70">
        <v>220000</v>
      </c>
      <c r="L51" s="70">
        <v>56596.21</v>
      </c>
      <c r="M51" s="70"/>
      <c r="N51" s="72"/>
      <c r="O51" s="72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69">
        <f>SUM(E51:N51)</f>
        <v>496596.21</v>
      </c>
      <c r="AC51" s="93">
        <f>D51-AB51</f>
        <v>0</v>
      </c>
    </row>
    <row r="52" spans="2:31" s="1" customFormat="1" ht="12.75" x14ac:dyDescent="0.2">
      <c r="B52" s="172"/>
      <c r="C52" s="86" t="s">
        <v>32</v>
      </c>
      <c r="D52" s="85">
        <v>190608.37</v>
      </c>
      <c r="E52" s="84"/>
      <c r="F52" s="84"/>
      <c r="G52" s="84"/>
      <c r="H52" s="84"/>
      <c r="I52" s="84"/>
      <c r="J52" s="84"/>
      <c r="K52" s="84"/>
      <c r="L52" s="84"/>
      <c r="M52" s="84">
        <v>127917.5</v>
      </c>
      <c r="N52" s="85">
        <v>62690.87</v>
      </c>
      <c r="O52" s="85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>SUM(E52:N52)</f>
        <v>190608.37</v>
      </c>
      <c r="AC52" s="128">
        <f>D52-AB52</f>
        <v>0</v>
      </c>
    </row>
    <row r="53" spans="2:31" s="1" customFormat="1" ht="13.5" thickBot="1" x14ac:dyDescent="0.25">
      <c r="B53" s="172"/>
      <c r="C53" s="137" t="s">
        <v>73</v>
      </c>
      <c r="D53" s="65">
        <v>348153.21</v>
      </c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4"/>
      <c r="Q53" s="64"/>
      <c r="R53" s="64"/>
      <c r="S53" s="64"/>
      <c r="T53" s="64"/>
      <c r="U53" s="104"/>
      <c r="V53" s="104"/>
      <c r="W53" s="104"/>
      <c r="X53" s="104"/>
      <c r="Y53" s="104"/>
      <c r="Z53" s="104"/>
      <c r="AA53" s="104"/>
      <c r="AB53" s="103">
        <f>SUM(E53:N53)</f>
        <v>0</v>
      </c>
      <c r="AC53" s="139">
        <f>D53-AB53</f>
        <v>348153.21</v>
      </c>
    </row>
    <row r="54" spans="2:31" s="1" customFormat="1" ht="13.5" thickBot="1" x14ac:dyDescent="0.25">
      <c r="B54" s="172"/>
      <c r="C54" s="62" t="s">
        <v>26</v>
      </c>
      <c r="D54" s="54">
        <f>SUM(D51:D53)</f>
        <v>1035357.79</v>
      </c>
      <c r="E54" s="55">
        <f>SUM(E51:E52)</f>
        <v>0</v>
      </c>
      <c r="F54" s="55">
        <f>SUM(F51:F52)</f>
        <v>0</v>
      </c>
      <c r="G54" s="55"/>
      <c r="H54" s="55">
        <f t="shared" ref="H54:M54" si="8">SUM(H51:H52)</f>
        <v>0</v>
      </c>
      <c r="I54" s="55">
        <f t="shared" si="8"/>
        <v>0</v>
      </c>
      <c r="J54" s="102">
        <f t="shared" si="8"/>
        <v>220000</v>
      </c>
      <c r="K54" s="102">
        <f t="shared" si="8"/>
        <v>220000</v>
      </c>
      <c r="L54" s="101">
        <f t="shared" si="8"/>
        <v>56596.21</v>
      </c>
      <c r="M54" s="100">
        <f t="shared" si="8"/>
        <v>127917.5</v>
      </c>
      <c r="N54" s="99">
        <f>SUM(N52)</f>
        <v>62690.87</v>
      </c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4">
        <f>SUM(AB51:AB53)</f>
        <v>687204.58000000007</v>
      </c>
      <c r="AC54" s="98">
        <f>SUM(AC51:AC53)</f>
        <v>348153.21</v>
      </c>
      <c r="AE54" s="2"/>
    </row>
    <row r="55" spans="2:31" s="1" customFormat="1" ht="8.25" customHeight="1" thickBot="1" x14ac:dyDescent="0.25">
      <c r="B55" s="63"/>
      <c r="C55" s="57"/>
      <c r="D55" s="38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74"/>
    </row>
    <row r="56" spans="2:31" s="1" customFormat="1" ht="15" customHeight="1" x14ac:dyDescent="0.2">
      <c r="B56" s="173" t="s">
        <v>31</v>
      </c>
      <c r="C56" s="96" t="s">
        <v>24</v>
      </c>
      <c r="D56" s="70">
        <v>270323.27999999997</v>
      </c>
      <c r="E56" s="95"/>
      <c r="F56" s="95"/>
      <c r="G56" s="95"/>
      <c r="H56" s="70">
        <v>182692.46000000002</v>
      </c>
      <c r="I56" s="70">
        <v>87630.82</v>
      </c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4">
        <f>SUM(H56:N56)</f>
        <v>270323.28000000003</v>
      </c>
      <c r="AC56" s="93">
        <f>D56-AB56</f>
        <v>0</v>
      </c>
    </row>
    <row r="57" spans="2:31" s="1" customFormat="1" ht="15" customHeight="1" x14ac:dyDescent="0.2">
      <c r="B57" s="172"/>
      <c r="C57" s="86" t="s">
        <v>61</v>
      </c>
      <c r="D57" s="85">
        <v>6764.23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8"/>
      <c r="O57" s="118"/>
      <c r="P57" s="119"/>
      <c r="Q57" s="119"/>
      <c r="R57" s="119"/>
      <c r="S57" s="119"/>
      <c r="T57" s="119"/>
      <c r="U57" s="116"/>
      <c r="V57" s="116"/>
      <c r="W57" s="84">
        <v>6764.23</v>
      </c>
      <c r="X57" s="88"/>
      <c r="Y57" s="88"/>
      <c r="Z57" s="88"/>
      <c r="AA57" s="88"/>
      <c r="AB57" s="88">
        <f>SUM(W57)</f>
        <v>6764.23</v>
      </c>
      <c r="AC57" s="129">
        <f>D57-AB57</f>
        <v>0</v>
      </c>
    </row>
    <row r="58" spans="2:31" s="1" customFormat="1" ht="15.75" customHeight="1" thickBot="1" x14ac:dyDescent="0.25">
      <c r="B58" s="172"/>
      <c r="C58" s="57"/>
      <c r="D58" s="38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8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74"/>
    </row>
    <row r="59" spans="2:31" s="1" customFormat="1" ht="15.75" customHeight="1" thickBot="1" x14ac:dyDescent="0.25">
      <c r="B59" s="177"/>
      <c r="C59" s="62" t="s">
        <v>26</v>
      </c>
      <c r="D59" s="65">
        <f>SUM(D56:D58)</f>
        <v>277087.50999999995</v>
      </c>
      <c r="E59" s="37"/>
      <c r="F59" s="37"/>
      <c r="G59" s="37"/>
      <c r="H59" s="39">
        <f>SUM(H56:H58)</f>
        <v>182692.46000000002</v>
      </c>
      <c r="I59" s="60">
        <f>SUM(I56:I58)</f>
        <v>87630.82</v>
      </c>
      <c r="J59" s="37"/>
      <c r="K59" s="37"/>
      <c r="L59" s="37"/>
      <c r="M59" s="37"/>
      <c r="N59" s="38"/>
      <c r="O59" s="38"/>
      <c r="P59" s="37"/>
      <c r="Q59" s="37"/>
      <c r="R59" s="37"/>
      <c r="S59" s="37"/>
      <c r="T59" s="37"/>
      <c r="U59" s="37"/>
      <c r="V59" s="37"/>
      <c r="W59" s="55">
        <f>SUM(W57:W58)</f>
        <v>6764.23</v>
      </c>
      <c r="X59" s="37"/>
      <c r="Y59" s="37"/>
      <c r="Z59" s="37"/>
      <c r="AA59" s="37"/>
      <c r="AB59" s="65">
        <f>SUM(AB56:AB58)</f>
        <v>277087.51</v>
      </c>
      <c r="AC59" s="58">
        <f>SUM(AC56:AC58)</f>
        <v>0</v>
      </c>
    </row>
    <row r="60" spans="2:31" s="1" customFormat="1" ht="12.75" x14ac:dyDescent="0.2">
      <c r="B60" s="173" t="s">
        <v>30</v>
      </c>
      <c r="C60" s="82" t="s">
        <v>24</v>
      </c>
      <c r="D60" s="89">
        <v>1067552.6399999999</v>
      </c>
      <c r="E60" s="88"/>
      <c r="F60" s="88"/>
      <c r="G60" s="88"/>
      <c r="H60" s="88"/>
      <c r="I60" s="88"/>
      <c r="J60" s="88">
        <v>44481.36</v>
      </c>
      <c r="K60" s="88">
        <v>44481.36</v>
      </c>
      <c r="L60" s="88">
        <v>44481.36</v>
      </c>
      <c r="M60" s="88">
        <v>153677.16</v>
      </c>
      <c r="N60" s="89">
        <v>153677.16</v>
      </c>
      <c r="O60" s="89">
        <v>153677.15</v>
      </c>
      <c r="P60" s="88"/>
      <c r="Q60" s="88"/>
      <c r="R60" s="88"/>
      <c r="S60" s="88"/>
      <c r="T60" s="88">
        <v>153677.15000000002</v>
      </c>
      <c r="U60" s="88">
        <v>153677.15</v>
      </c>
      <c r="V60" s="88">
        <v>165722.79</v>
      </c>
      <c r="W60" s="88"/>
      <c r="X60" s="88"/>
      <c r="Y60" s="88"/>
      <c r="Z60" s="88"/>
      <c r="AA60" s="88"/>
      <c r="AB60" s="87">
        <f>SUM(E60:V60)</f>
        <v>1067552.6400000001</v>
      </c>
      <c r="AC60" s="81">
        <f>D60-AB60</f>
        <v>0</v>
      </c>
    </row>
    <row r="61" spans="2:31" s="1" customFormat="1" ht="15" customHeight="1" x14ac:dyDescent="0.2">
      <c r="B61" s="172"/>
      <c r="C61" s="86" t="s">
        <v>29</v>
      </c>
      <c r="D61" s="85">
        <v>43824</v>
      </c>
      <c r="E61" s="84"/>
      <c r="F61" s="84">
        <v>43824</v>
      </c>
      <c r="G61" s="84"/>
      <c r="H61" s="84"/>
      <c r="I61" s="84"/>
      <c r="J61" s="84"/>
      <c r="K61" s="84"/>
      <c r="L61" s="84"/>
      <c r="M61" s="84"/>
      <c r="N61" s="85"/>
      <c r="O61" s="85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3">
        <f>SUM(E61:M61)</f>
        <v>43824</v>
      </c>
      <c r="AC61" s="81">
        <f>D61-AB61</f>
        <v>0</v>
      </c>
    </row>
    <row r="62" spans="2:31" s="1" customFormat="1" ht="15" customHeight="1" x14ac:dyDescent="0.2">
      <c r="B62" s="172"/>
      <c r="C62" s="86" t="s">
        <v>62</v>
      </c>
      <c r="D62" s="85">
        <v>1507275.6</v>
      </c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5"/>
      <c r="P62" s="84"/>
      <c r="Q62" s="84"/>
      <c r="R62" s="84"/>
      <c r="S62" s="84"/>
      <c r="T62" s="84"/>
      <c r="U62" s="84"/>
      <c r="V62" s="84"/>
      <c r="W62" s="84">
        <v>50000</v>
      </c>
      <c r="X62" s="84">
        <v>50000</v>
      </c>
      <c r="Y62" s="84">
        <v>50000</v>
      </c>
      <c r="Z62" s="84">
        <v>50000</v>
      </c>
      <c r="AA62" s="84">
        <v>50000</v>
      </c>
      <c r="AB62" s="83">
        <f>SUM(W62:AA62)</f>
        <v>250000</v>
      </c>
      <c r="AC62" s="111">
        <f>D62-AB62</f>
        <v>1257275.6000000001</v>
      </c>
    </row>
    <row r="63" spans="2:31" s="1" customFormat="1" ht="15.75" customHeight="1" thickBot="1" x14ac:dyDescent="0.25">
      <c r="B63" s="172"/>
      <c r="C63" s="137" t="s">
        <v>70</v>
      </c>
      <c r="D63" s="105">
        <v>146959.34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5"/>
      <c r="O63" s="105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3">
        <f>SUM(W63+X63+Y63+Z63)</f>
        <v>0</v>
      </c>
      <c r="AC63" s="136">
        <f>D63-AB63</f>
        <v>146959.34</v>
      </c>
    </row>
    <row r="64" spans="2:31" s="1" customFormat="1" ht="15.75" customHeight="1" thickBot="1" x14ac:dyDescent="0.25">
      <c r="B64" s="177"/>
      <c r="C64" s="62" t="s">
        <v>26</v>
      </c>
      <c r="D64" s="54">
        <f>SUM(D60:D63)</f>
        <v>2765611.58</v>
      </c>
      <c r="E64" s="55">
        <f>SUM(E60:E62)</f>
        <v>0</v>
      </c>
      <c r="F64" s="114">
        <f>SUM(F60:F62)</f>
        <v>43824</v>
      </c>
      <c r="G64" s="55"/>
      <c r="H64" s="55">
        <f t="shared" ref="H64:O64" si="9">SUM(H60:H62)</f>
        <v>0</v>
      </c>
      <c r="I64" s="55">
        <f t="shared" si="9"/>
        <v>0</v>
      </c>
      <c r="J64" s="102">
        <f t="shared" si="9"/>
        <v>44481.36</v>
      </c>
      <c r="K64" s="102">
        <f t="shared" si="9"/>
        <v>44481.36</v>
      </c>
      <c r="L64" s="101">
        <f t="shared" si="9"/>
        <v>44481.36</v>
      </c>
      <c r="M64" s="100">
        <f t="shared" si="9"/>
        <v>153677.16</v>
      </c>
      <c r="N64" s="99">
        <f t="shared" si="9"/>
        <v>153677.16</v>
      </c>
      <c r="O64" s="99">
        <f t="shared" si="9"/>
        <v>153677.15</v>
      </c>
      <c r="P64" s="55"/>
      <c r="Q64" s="55"/>
      <c r="R64" s="55"/>
      <c r="S64" s="55"/>
      <c r="T64" s="55">
        <f t="shared" ref="T64:X64" si="10">SUM(T60:T62)</f>
        <v>153677.15000000002</v>
      </c>
      <c r="U64" s="55">
        <f t="shared" si="10"/>
        <v>153677.15</v>
      </c>
      <c r="V64" s="55">
        <f t="shared" si="10"/>
        <v>165722.79</v>
      </c>
      <c r="W64" s="55">
        <f t="shared" si="10"/>
        <v>50000</v>
      </c>
      <c r="X64" s="55">
        <f t="shared" si="10"/>
        <v>50000</v>
      </c>
      <c r="Y64" s="55">
        <f>SUM(Y60:Y62)</f>
        <v>50000</v>
      </c>
      <c r="Z64" s="55">
        <f>SUM(Z62)</f>
        <v>50000</v>
      </c>
      <c r="AA64" s="55">
        <f>SUM(AA60:AA63)</f>
        <v>50000</v>
      </c>
      <c r="AB64" s="54">
        <f>SUM(AB60:AB63)</f>
        <v>1361376.6400000001</v>
      </c>
      <c r="AC64" s="98">
        <f>SUM(AC60:AC63)</f>
        <v>1404234.9400000002</v>
      </c>
      <c r="AE64" s="2"/>
    </row>
    <row r="65" spans="2:31" s="1" customFormat="1" ht="8.25" customHeight="1" thickBot="1" x14ac:dyDescent="0.25">
      <c r="B65" s="63"/>
      <c r="C65" s="57"/>
      <c r="D65" s="38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8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8"/>
      <c r="AC65" s="74"/>
    </row>
    <row r="66" spans="2:31" s="1" customFormat="1" ht="12.75" x14ac:dyDescent="0.2">
      <c r="B66" s="173" t="s">
        <v>28</v>
      </c>
      <c r="C66" s="73" t="s">
        <v>24</v>
      </c>
      <c r="D66" s="72">
        <v>449171.57</v>
      </c>
      <c r="E66" s="70"/>
      <c r="F66" s="70"/>
      <c r="G66" s="70"/>
      <c r="H66" s="70">
        <v>46076.31</v>
      </c>
      <c r="I66" s="70">
        <v>46076.31</v>
      </c>
      <c r="J66" s="70"/>
      <c r="K66" s="70"/>
      <c r="L66" s="70"/>
      <c r="M66" s="70"/>
      <c r="N66" s="72"/>
      <c r="O66" s="72"/>
      <c r="P66" s="71">
        <v>357018.95</v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69">
        <f>SUM(E66:Q66)</f>
        <v>449171.57</v>
      </c>
      <c r="AC66" s="68" t="s">
        <v>3</v>
      </c>
    </row>
    <row r="67" spans="2:31" s="1" customFormat="1" ht="15" customHeight="1" x14ac:dyDescent="0.2">
      <c r="B67" s="172"/>
      <c r="C67" s="66" t="s">
        <v>27</v>
      </c>
      <c r="D67" s="85">
        <v>10184.68</v>
      </c>
      <c r="E67" s="84"/>
      <c r="F67" s="84"/>
      <c r="G67" s="84"/>
      <c r="H67" s="84"/>
      <c r="I67" s="84"/>
      <c r="J67" s="84"/>
      <c r="K67" s="84"/>
      <c r="L67" s="84"/>
      <c r="M67" s="84"/>
      <c r="N67" s="85"/>
      <c r="O67" s="84">
        <v>10184.68</v>
      </c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3">
        <f>SUM(E67:O67)</f>
        <v>10184.68</v>
      </c>
      <c r="AC67" s="143" t="s">
        <v>0</v>
      </c>
    </row>
    <row r="68" spans="2:31" s="1" customFormat="1" ht="15.75" customHeight="1" thickBot="1" x14ac:dyDescent="0.25">
      <c r="B68" s="172"/>
      <c r="C68" s="137" t="s">
        <v>64</v>
      </c>
      <c r="D68" s="65">
        <v>63109.64</v>
      </c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4"/>
      <c r="P68" s="64"/>
      <c r="Q68" s="64"/>
      <c r="R68" s="64"/>
      <c r="S68" s="64"/>
      <c r="T68" s="64"/>
      <c r="U68" s="64"/>
      <c r="V68" s="64"/>
      <c r="W68" s="104"/>
      <c r="X68" s="104"/>
      <c r="Y68" s="104"/>
      <c r="Z68" s="104">
        <v>63109.64</v>
      </c>
      <c r="AA68" s="104"/>
      <c r="AB68" s="103">
        <f>SUM(E68:Z68)</f>
        <v>63109.64</v>
      </c>
      <c r="AC68" s="163">
        <f>D68-AB68</f>
        <v>0</v>
      </c>
    </row>
    <row r="69" spans="2:31" s="1" customFormat="1" ht="15.75" customHeight="1" thickBot="1" x14ac:dyDescent="0.25">
      <c r="B69" s="177"/>
      <c r="C69" s="62" t="s">
        <v>26</v>
      </c>
      <c r="D69" s="54">
        <f>SUM(D66:D68)</f>
        <v>522465.89</v>
      </c>
      <c r="E69" s="55">
        <f>SUM(E66:E67)</f>
        <v>0</v>
      </c>
      <c r="F69" s="55">
        <f>SUM(F66:F67)</f>
        <v>0</v>
      </c>
      <c r="G69" s="55"/>
      <c r="H69" s="61">
        <f t="shared" ref="H69:M69" si="11">SUM(H66:H67)</f>
        <v>46076.31</v>
      </c>
      <c r="I69" s="60">
        <f t="shared" si="11"/>
        <v>46076.31</v>
      </c>
      <c r="J69" s="55">
        <f t="shared" si="11"/>
        <v>0</v>
      </c>
      <c r="K69" s="55">
        <f t="shared" si="11"/>
        <v>0</v>
      </c>
      <c r="L69" s="55">
        <f t="shared" si="11"/>
        <v>0</v>
      </c>
      <c r="M69" s="55">
        <f t="shared" si="11"/>
        <v>0</v>
      </c>
      <c r="N69" s="54"/>
      <c r="O69" s="59">
        <f>SUM(O66:O67)</f>
        <v>10184.68</v>
      </c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>
        <f>SUM(Z68)</f>
        <v>63109.64</v>
      </c>
      <c r="AA69" s="55"/>
      <c r="AB69" s="54">
        <f>SUM(AB66:AB68)</f>
        <v>522465.89</v>
      </c>
      <c r="AC69" s="58">
        <f>SUM(AC68)</f>
        <v>0</v>
      </c>
      <c r="AE69" s="2"/>
    </row>
    <row r="70" spans="2:31" s="1" customFormat="1" ht="8.25" customHeight="1" thickBot="1" x14ac:dyDescent="0.25">
      <c r="B70" s="57"/>
      <c r="C70" s="56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4"/>
      <c r="O70" s="5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4"/>
      <c r="AC70" s="53"/>
      <c r="AE70" s="2"/>
    </row>
    <row r="71" spans="2:31" s="1" customFormat="1" ht="13.5" thickBot="1" x14ac:dyDescent="0.25">
      <c r="B71" s="50" t="s">
        <v>25</v>
      </c>
      <c r="C71" s="49" t="s">
        <v>24</v>
      </c>
      <c r="D71" s="48">
        <v>3432.87</v>
      </c>
      <c r="E71" s="48"/>
      <c r="F71" s="46"/>
      <c r="G71" s="47">
        <v>3432.87</v>
      </c>
      <c r="H71" s="46"/>
      <c r="I71" s="46"/>
      <c r="J71" s="46"/>
      <c r="K71" s="46"/>
      <c r="L71" s="46"/>
      <c r="M71" s="46"/>
      <c r="N71" s="46"/>
      <c r="O71" s="46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4">
        <f>G71</f>
        <v>3432.87</v>
      </c>
      <c r="AC71" s="43">
        <f>D71-G71</f>
        <v>0</v>
      </c>
    </row>
    <row r="72" spans="2:31" s="1" customFormat="1" ht="13.5" thickBot="1" x14ac:dyDescent="0.25">
      <c r="B72" s="52" t="s">
        <v>23</v>
      </c>
      <c r="C72" s="49" t="s">
        <v>21</v>
      </c>
      <c r="D72" s="48">
        <v>4309.5</v>
      </c>
      <c r="E72" s="48"/>
      <c r="F72" s="51"/>
      <c r="G72" s="47">
        <v>4309.5</v>
      </c>
      <c r="H72" s="46"/>
      <c r="I72" s="46"/>
      <c r="J72" s="46"/>
      <c r="K72" s="46"/>
      <c r="L72" s="46"/>
      <c r="M72" s="46"/>
      <c r="N72" s="46"/>
      <c r="O72" s="46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4">
        <f>G72</f>
        <v>4309.5</v>
      </c>
      <c r="AC72" s="43">
        <f>D72-G72</f>
        <v>0</v>
      </c>
    </row>
    <row r="73" spans="2:31" s="1" customFormat="1" ht="13.5" thickBot="1" x14ac:dyDescent="0.25">
      <c r="B73" s="50" t="s">
        <v>22</v>
      </c>
      <c r="C73" s="49" t="s">
        <v>21</v>
      </c>
      <c r="D73" s="48">
        <v>9933.44</v>
      </c>
      <c r="E73" s="48"/>
      <c r="F73" s="46"/>
      <c r="G73" s="47">
        <v>9933.44</v>
      </c>
      <c r="H73" s="46"/>
      <c r="I73" s="46"/>
      <c r="J73" s="46"/>
      <c r="K73" s="46"/>
      <c r="L73" s="46"/>
      <c r="M73" s="46"/>
      <c r="N73" s="46"/>
      <c r="O73" s="46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4">
        <f>G73</f>
        <v>9933.44</v>
      </c>
      <c r="AC73" s="43">
        <f>D73-G73</f>
        <v>0</v>
      </c>
    </row>
    <row r="74" spans="2:31" s="1" customFormat="1" ht="13.5" thickBot="1" x14ac:dyDescent="0.25">
      <c r="B74" s="42" t="s">
        <v>20</v>
      </c>
      <c r="C74" s="41" t="s">
        <v>19</v>
      </c>
      <c r="D74" s="40">
        <v>36520</v>
      </c>
      <c r="E74" s="40"/>
      <c r="F74" s="38"/>
      <c r="G74" s="38"/>
      <c r="H74" s="39">
        <v>36520</v>
      </c>
      <c r="I74" s="38"/>
      <c r="J74" s="38"/>
      <c r="K74" s="38"/>
      <c r="L74" s="38"/>
      <c r="M74" s="38"/>
      <c r="N74" s="38"/>
      <c r="O74" s="38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6">
        <f>H74</f>
        <v>36520</v>
      </c>
      <c r="AC74" s="35">
        <f>D74-H74</f>
        <v>0</v>
      </c>
    </row>
    <row r="75" spans="2:31" s="1" customFormat="1" ht="13.5" thickBot="1" x14ac:dyDescent="0.25">
      <c r="B75" s="34"/>
      <c r="C75" s="33"/>
      <c r="D75" s="32"/>
      <c r="E75" s="9"/>
      <c r="F75" s="9"/>
      <c r="G75" s="9"/>
      <c r="H75" s="9"/>
      <c r="I75" s="9"/>
      <c r="J75" s="9"/>
      <c r="K75" s="9"/>
      <c r="L75" s="9"/>
      <c r="M75" s="9"/>
      <c r="N75" s="32"/>
      <c r="O75" s="32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32"/>
      <c r="AC75" s="9"/>
      <c r="AE75" s="2"/>
    </row>
    <row r="76" spans="2:31" s="1" customFormat="1" ht="13.5" thickBot="1" x14ac:dyDescent="0.25">
      <c r="D76" s="2">
        <f>D13+D22+D29+D38+D44+D49+D54+D59+D64+D69+D71+D72+D73+D74</f>
        <v>34027283.210000001</v>
      </c>
      <c r="E76" s="31">
        <f>E13+E22+E29+E38+E44+E49+E54+E59+E64+E69+E71+E72+E73+E74</f>
        <v>72601.759999999995</v>
      </c>
      <c r="F76" s="31">
        <f>F13+F22+F29+F38+F44+F49+F54+F59+F64+F69+F71+F72+F73+F74</f>
        <v>287431.53000000003</v>
      </c>
      <c r="G76" s="31">
        <f>G13+G22+G29+G38+G44+G49+G54+G59+G64+G69+G71+G72+G73+G74</f>
        <v>56825.250000000007</v>
      </c>
      <c r="H76" s="30">
        <f>H13+H22+H29+H38+H44+H54+H59+H64+H69+H74</f>
        <v>2052668.67</v>
      </c>
      <c r="I76" s="29">
        <f>I13+I22+I29+I38+I44+I49+I54+I59+I64+I69</f>
        <v>1289588.8400000001</v>
      </c>
      <c r="J76" s="28">
        <f>J13+J22+J29+J54+J64</f>
        <v>2029884.8800000001</v>
      </c>
      <c r="K76" s="27">
        <f>K13+K22+K44+K54+K64</f>
        <v>1423492.86</v>
      </c>
      <c r="L76" s="26">
        <f>L13+L22+L38+K38+H49+L54+L64</f>
        <v>1665168.1050000002</v>
      </c>
      <c r="M76" s="25">
        <f>M13+M22+M38+M44+M54+M64</f>
        <v>939925.92999999993</v>
      </c>
      <c r="N76" s="19">
        <f>N38+N54+N64</f>
        <v>379685.47</v>
      </c>
      <c r="O76" s="19">
        <f>O38+O64</f>
        <v>325949.46999999997</v>
      </c>
      <c r="P76" s="24">
        <f>P38</f>
        <v>172272.32</v>
      </c>
      <c r="Q76" s="23">
        <f>Q38</f>
        <v>172272.32</v>
      </c>
      <c r="R76" s="23">
        <f>R38</f>
        <v>172272.32</v>
      </c>
      <c r="S76" s="23">
        <f>S38</f>
        <v>172272.32</v>
      </c>
      <c r="T76" s="23">
        <f>T64+T38</f>
        <v>325949.47000000003</v>
      </c>
      <c r="U76" s="23">
        <f>U64+U38</f>
        <v>498221.82999999996</v>
      </c>
      <c r="V76" s="23">
        <f>V32+V60</f>
        <v>354951.45</v>
      </c>
      <c r="W76" s="23">
        <f>W22+W38+W44+W59+W64</f>
        <v>1090981.6000000001</v>
      </c>
      <c r="X76" s="23">
        <f>X22+X38+X44+X64</f>
        <v>1084217.3700000001</v>
      </c>
      <c r="Y76" s="23">
        <f>Y22+Y38+Y44+Y64</f>
        <v>1043075.46</v>
      </c>
      <c r="Z76" s="23">
        <f>Z13+Z22+Z29+Z38+Z44+Z49+Z59+Z64</f>
        <v>547659.62</v>
      </c>
      <c r="AA76" s="23">
        <f>AA38+AA64</f>
        <v>239228.65999999997</v>
      </c>
    </row>
    <row r="77" spans="2:31" s="1" customFormat="1" ht="13.5" thickBot="1" x14ac:dyDescent="0.25">
      <c r="D77" s="2"/>
      <c r="G77" s="22">
        <f>SUM(E76:G76)</f>
        <v>416858.54000000004</v>
      </c>
      <c r="H77" s="21"/>
      <c r="K77" s="20">
        <f>SUM(J76:K76)</f>
        <v>3453377.74</v>
      </c>
      <c r="O77" s="19">
        <f>SUM(N76:O76)</f>
        <v>705634.94</v>
      </c>
      <c r="AB77" s="2">
        <f>SUM(AB74+AB73+AB72+AB71+AB69+AB64+AB59+AB54+AB49+AB44+AB38+AB29+AB22+AB13)</f>
        <v>17181919.725000001</v>
      </c>
      <c r="AC77" s="2">
        <f>AC13+AC22+AC29+AC38+AC44+AC49+AC54+AC59+AC64+AC69</f>
        <v>16845363.48</v>
      </c>
    </row>
    <row r="78" spans="2:31" s="1" customFormat="1" ht="25.5" x14ac:dyDescent="0.2">
      <c r="G78" s="18" t="s">
        <v>18</v>
      </c>
      <c r="H78" s="18" t="s">
        <v>18</v>
      </c>
      <c r="I78" s="18" t="s">
        <v>18</v>
      </c>
      <c r="K78" s="18" t="s">
        <v>18</v>
      </c>
      <c r="L78" s="18" t="s">
        <v>18</v>
      </c>
      <c r="M78" s="18" t="s">
        <v>18</v>
      </c>
      <c r="N78" s="18" t="s">
        <v>18</v>
      </c>
      <c r="O78" s="18" t="s">
        <v>18</v>
      </c>
      <c r="P78" s="18" t="s">
        <v>18</v>
      </c>
      <c r="Q78" s="18" t="s">
        <v>18</v>
      </c>
      <c r="R78" s="18" t="s">
        <v>18</v>
      </c>
      <c r="S78" s="18" t="s">
        <v>18</v>
      </c>
      <c r="T78" s="18" t="s">
        <v>18</v>
      </c>
      <c r="U78" s="18" t="s">
        <v>18</v>
      </c>
      <c r="V78" s="18" t="s">
        <v>18</v>
      </c>
      <c r="W78" s="18" t="s">
        <v>18</v>
      </c>
      <c r="X78" s="18" t="s">
        <v>18</v>
      </c>
      <c r="Y78" s="18" t="s">
        <v>18</v>
      </c>
      <c r="Z78" s="18" t="s">
        <v>18</v>
      </c>
      <c r="AA78" s="18"/>
    </row>
    <row r="79" spans="2:31" s="1" customFormat="1" ht="12.75" x14ac:dyDescent="0.2">
      <c r="G79" s="17" t="s">
        <v>17</v>
      </c>
      <c r="H79" s="17" t="s">
        <v>16</v>
      </c>
      <c r="I79" s="17" t="s">
        <v>15</v>
      </c>
      <c r="K79" s="17" t="s">
        <v>14</v>
      </c>
      <c r="L79" s="17" t="s">
        <v>13</v>
      </c>
      <c r="M79" s="17" t="s">
        <v>12</v>
      </c>
      <c r="N79" s="17" t="s">
        <v>11</v>
      </c>
      <c r="O79" s="17" t="s">
        <v>11</v>
      </c>
      <c r="P79" s="17" t="s">
        <v>10</v>
      </c>
      <c r="Q79" s="17" t="s">
        <v>9</v>
      </c>
      <c r="R79" s="17" t="s">
        <v>8</v>
      </c>
      <c r="S79" s="126">
        <v>561</v>
      </c>
      <c r="T79" s="127">
        <v>571</v>
      </c>
      <c r="U79" s="141">
        <v>61</v>
      </c>
      <c r="V79" s="142">
        <v>62</v>
      </c>
      <c r="W79" s="144">
        <v>68</v>
      </c>
      <c r="X79" s="153">
        <v>71</v>
      </c>
      <c r="Y79" s="159">
        <v>72</v>
      </c>
      <c r="Z79" s="162">
        <v>74</v>
      </c>
      <c r="AA79" s="166"/>
    </row>
    <row r="80" spans="2:31" s="1" customFormat="1" ht="13.5" thickBot="1" x14ac:dyDescent="0.25">
      <c r="AB80" s="16"/>
    </row>
    <row r="81" spans="4:28" s="1" customFormat="1" ht="13.5" thickBot="1" x14ac:dyDescent="0.25">
      <c r="J81" s="168" t="s">
        <v>7</v>
      </c>
      <c r="K81" s="169"/>
      <c r="L81" s="170"/>
      <c r="M81" s="15">
        <f>SUM(G77+H76+I76+K77+L76+M76+O77+P76+Q76+R76+S76+T76+U76+V76+W76+X76+Y76+Z76)</f>
        <v>16157368.845000001</v>
      </c>
    </row>
    <row r="82" spans="4:28" s="1" customFormat="1" ht="13.5" thickBot="1" x14ac:dyDescent="0.25">
      <c r="J82" s="13"/>
      <c r="K82" s="13"/>
      <c r="L82" s="13"/>
      <c r="M82" s="12"/>
    </row>
    <row r="83" spans="4:28" s="1" customFormat="1" ht="13.5" thickBot="1" x14ac:dyDescent="0.25">
      <c r="J83" s="168" t="s">
        <v>6</v>
      </c>
      <c r="K83" s="169"/>
      <c r="L83" s="170"/>
      <c r="M83" s="14">
        <f>AA76</f>
        <v>239228.65999999997</v>
      </c>
      <c r="AB83" s="34"/>
    </row>
    <row r="84" spans="4:28" s="1" customFormat="1" ht="12.75" x14ac:dyDescent="0.2">
      <c r="J84" s="13"/>
      <c r="K84" s="13"/>
      <c r="L84" s="13"/>
      <c r="M84" s="12"/>
      <c r="AB84" s="32"/>
    </row>
    <row r="85" spans="4:28" s="1" customFormat="1" ht="12.75" x14ac:dyDescent="0.2">
      <c r="J85" s="13"/>
      <c r="K85" s="13"/>
      <c r="L85" s="13"/>
      <c r="M85" s="12"/>
      <c r="AB85" s="34"/>
    </row>
    <row r="86" spans="4:28" s="1" customFormat="1" ht="13.5" thickBot="1" x14ac:dyDescent="0.25">
      <c r="AB86" s="32"/>
    </row>
    <row r="87" spans="4:28" s="1" customFormat="1" ht="13.5" thickBot="1" x14ac:dyDescent="0.25">
      <c r="D87" s="11" t="s">
        <v>0</v>
      </c>
      <c r="E87" s="2" t="s">
        <v>5</v>
      </c>
      <c r="F87" s="2"/>
      <c r="G87" s="2"/>
      <c r="H87" s="2"/>
      <c r="I87" s="2"/>
      <c r="J87" s="2"/>
      <c r="K87" s="2"/>
      <c r="L87" s="2"/>
      <c r="M87" s="2"/>
      <c r="N87" s="2"/>
      <c r="O87" s="10">
        <f>O49+O69</f>
        <v>15297.48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32"/>
    </row>
    <row r="88" spans="4:28" s="1" customFormat="1" ht="13.5" thickBot="1" x14ac:dyDescent="0.25">
      <c r="E88" s="1" t="s">
        <v>4</v>
      </c>
      <c r="O88" s="8" t="s">
        <v>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2"/>
    </row>
    <row r="89" spans="4:28" s="1" customFormat="1" ht="13.5" thickBot="1" x14ac:dyDescent="0.2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4:28" s="1" customFormat="1" ht="13.5" thickBot="1" x14ac:dyDescent="0.25">
      <c r="D90" s="5" t="s">
        <v>3</v>
      </c>
      <c r="E90" s="2" t="s">
        <v>2</v>
      </c>
      <c r="F90" s="2"/>
      <c r="G90" s="2"/>
      <c r="H90" s="2"/>
      <c r="I90" s="2"/>
      <c r="J90" s="2"/>
      <c r="K90" s="2"/>
      <c r="L90" s="2"/>
      <c r="M90" s="2"/>
      <c r="N90" s="2"/>
      <c r="O90" s="4">
        <f>238255.91+118763.04</f>
        <v>357018.95</v>
      </c>
    </row>
    <row r="91" spans="4:28" s="1" customFormat="1" ht="13.5" thickBot="1" x14ac:dyDescent="0.25">
      <c r="E91" s="1" t="s">
        <v>1</v>
      </c>
      <c r="O91" s="3" t="s">
        <v>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8" ht="15.75" thickBot="1" x14ac:dyDescent="0.3"/>
    <row r="93" spans="4:28" ht="15.75" thickBot="1" x14ac:dyDescent="0.3">
      <c r="D93" s="154" t="s">
        <v>3</v>
      </c>
      <c r="E93" s="2" t="s">
        <v>65</v>
      </c>
      <c r="F93" s="2"/>
      <c r="G93" s="2"/>
      <c r="H93" s="2"/>
      <c r="I93" s="2"/>
      <c r="J93" s="2"/>
      <c r="K93" s="2"/>
      <c r="L93" s="2"/>
      <c r="M93" s="2"/>
      <c r="N93" s="2"/>
      <c r="O93" s="155">
        <v>349896.15</v>
      </c>
    </row>
    <row r="94" spans="4:28" x14ac:dyDescent="0.25">
      <c r="D94" s="1"/>
      <c r="E94" s="1" t="s">
        <v>66</v>
      </c>
      <c r="F94" s="1"/>
      <c r="G94" s="1"/>
      <c r="H94" s="1"/>
      <c r="I94" s="1"/>
      <c r="J94" s="1"/>
      <c r="K94" s="1"/>
      <c r="L94" s="1"/>
      <c r="M94" s="1"/>
      <c r="N94" s="1"/>
      <c r="O94" s="7"/>
    </row>
    <row r="95" spans="4:28" ht="15.75" thickBot="1" x14ac:dyDescent="0.3"/>
    <row r="96" spans="4:28" ht="15.75" thickBot="1" x14ac:dyDescent="0.3">
      <c r="D96" s="164" t="s">
        <v>3</v>
      </c>
      <c r="E96" s="2" t="s">
        <v>2</v>
      </c>
      <c r="F96" s="2"/>
      <c r="G96" s="2"/>
      <c r="H96" s="2"/>
      <c r="I96" s="2"/>
      <c r="J96" s="2"/>
      <c r="K96" s="2"/>
      <c r="O96" s="165">
        <v>63109.64</v>
      </c>
    </row>
    <row r="97" spans="4:11" x14ac:dyDescent="0.25">
      <c r="D97" s="1"/>
      <c r="E97" s="1" t="s">
        <v>68</v>
      </c>
      <c r="F97" s="1"/>
      <c r="G97" s="1"/>
      <c r="H97" s="1"/>
      <c r="I97" s="1"/>
      <c r="J97" s="1"/>
      <c r="K97" s="1"/>
    </row>
  </sheetData>
  <mergeCells count="14">
    <mergeCell ref="B51:B54"/>
    <mergeCell ref="B56:B59"/>
    <mergeCell ref="B60:B64"/>
    <mergeCell ref="B66:B69"/>
    <mergeCell ref="J83:L83"/>
    <mergeCell ref="J81:L81"/>
    <mergeCell ref="C1:AB1"/>
    <mergeCell ref="B46:B49"/>
    <mergeCell ref="E3:AA3"/>
    <mergeCell ref="B15:B22"/>
    <mergeCell ref="B5:B13"/>
    <mergeCell ref="B24:B29"/>
    <mergeCell ref="B32:B38"/>
    <mergeCell ref="B40:B44"/>
  </mergeCells>
  <pageMargins left="0.31496062992125984" right="0.70866141732283472" top="0" bottom="0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5"/>
  <sheetViews>
    <sheetView workbookViewId="0">
      <selection sqref="A1:XFD1048576"/>
    </sheetView>
  </sheetViews>
  <sheetFormatPr baseColWidth="10" defaultRowHeight="15" x14ac:dyDescent="0.25"/>
  <cols>
    <col min="1" max="1" width="4.5703125" customWidth="1"/>
    <col min="2" max="2" width="33.140625" bestFit="1" customWidth="1"/>
    <col min="3" max="3" width="32.85546875" customWidth="1"/>
    <col min="4" max="4" width="15.7109375" bestFit="1" customWidth="1"/>
    <col min="5" max="5" width="14.42578125" bestFit="1" customWidth="1"/>
    <col min="6" max="6" width="15" customWidth="1"/>
    <col min="9" max="9" width="14.140625" customWidth="1"/>
    <col min="10" max="10" width="13.42578125" customWidth="1"/>
    <col min="11" max="11" width="14.7109375" customWidth="1"/>
  </cols>
  <sheetData>
    <row r="1" spans="2:6" s="1" customFormat="1" ht="12.75" x14ac:dyDescent="0.2">
      <c r="B1" s="171" t="s">
        <v>57</v>
      </c>
      <c r="C1" s="171"/>
      <c r="D1" s="171"/>
      <c r="E1" s="171"/>
      <c r="F1" s="171"/>
    </row>
    <row r="2" spans="2:6" s="1" customFormat="1" ht="12.75" x14ac:dyDescent="0.2"/>
    <row r="3" spans="2:6" s="1" customFormat="1" ht="9.75" customHeight="1" thickBot="1" x14ac:dyDescent="0.25"/>
    <row r="4" spans="2:6" s="1" customFormat="1" ht="39" thickBot="1" x14ac:dyDescent="0.25">
      <c r="B4" s="123" t="s">
        <v>55</v>
      </c>
      <c r="C4" s="123" t="s">
        <v>54</v>
      </c>
      <c r="D4" s="123" t="s">
        <v>53</v>
      </c>
      <c r="E4" s="123" t="s">
        <v>52</v>
      </c>
      <c r="F4" s="123" t="s">
        <v>51</v>
      </c>
    </row>
    <row r="5" spans="2:6" s="1" customFormat="1" ht="12.75" x14ac:dyDescent="0.2">
      <c r="B5" s="173" t="s">
        <v>50</v>
      </c>
      <c r="C5" s="106" t="s">
        <v>24</v>
      </c>
      <c r="D5" s="72">
        <v>2804364.13</v>
      </c>
      <c r="E5" s="72">
        <v>2804364.13</v>
      </c>
      <c r="F5" s="148">
        <v>0</v>
      </c>
    </row>
    <row r="6" spans="2:6" s="1" customFormat="1" ht="12.75" x14ac:dyDescent="0.2">
      <c r="B6" s="172"/>
      <c r="C6" s="86" t="s">
        <v>29</v>
      </c>
      <c r="D6" s="85">
        <v>72601.759999999995</v>
      </c>
      <c r="E6" s="85">
        <v>72601.759999999995</v>
      </c>
      <c r="F6" s="140">
        <v>0</v>
      </c>
    </row>
    <row r="7" spans="2:6" s="1" customFormat="1" ht="12.75" x14ac:dyDescent="0.2">
      <c r="B7" s="172"/>
      <c r="C7" s="86" t="s">
        <v>49</v>
      </c>
      <c r="D7" s="85">
        <v>27390</v>
      </c>
      <c r="E7" s="85">
        <v>27390</v>
      </c>
      <c r="F7" s="140">
        <v>0</v>
      </c>
    </row>
    <row r="8" spans="2:6" s="1" customFormat="1" ht="12.75" x14ac:dyDescent="0.2">
      <c r="B8" s="172"/>
      <c r="C8" s="86" t="s">
        <v>46</v>
      </c>
      <c r="D8" s="85">
        <v>143888.79999999999</v>
      </c>
      <c r="E8" s="85">
        <v>143888.79999999999</v>
      </c>
      <c r="F8" s="140">
        <v>0</v>
      </c>
    </row>
    <row r="9" spans="2:6" s="1" customFormat="1" ht="12.75" x14ac:dyDescent="0.2">
      <c r="B9" s="172"/>
      <c r="C9" s="86" t="s">
        <v>37</v>
      </c>
      <c r="D9" s="85">
        <v>56825.120000000003</v>
      </c>
      <c r="E9" s="85">
        <v>56825.120000000003</v>
      </c>
      <c r="F9" s="140">
        <v>0</v>
      </c>
    </row>
    <row r="10" spans="2:6" s="1" customFormat="1" ht="13.5" thickBot="1" x14ac:dyDescent="0.25">
      <c r="B10" s="172"/>
      <c r="C10" s="137" t="s">
        <v>48</v>
      </c>
      <c r="D10" s="65">
        <v>2921.6</v>
      </c>
      <c r="E10" s="105">
        <v>2921.6</v>
      </c>
      <c r="F10" s="149"/>
    </row>
    <row r="11" spans="2:6" s="1" customFormat="1" ht="13.5" thickBot="1" x14ac:dyDescent="0.25">
      <c r="B11" s="57"/>
      <c r="C11" s="62" t="s">
        <v>26</v>
      </c>
      <c r="D11" s="75">
        <f>SUM(D5:D10)</f>
        <v>3107991.4099999997</v>
      </c>
      <c r="E11" s="147">
        <v>3107991.4099999997</v>
      </c>
      <c r="F11" s="150">
        <v>0</v>
      </c>
    </row>
    <row r="12" spans="2:6" s="1" customFormat="1" ht="13.5" thickBot="1" x14ac:dyDescent="0.25">
      <c r="B12" s="63"/>
      <c r="C12" s="57"/>
      <c r="D12" s="38"/>
      <c r="E12" s="147"/>
      <c r="F12" s="150"/>
    </row>
    <row r="13" spans="2:6" s="1" customFormat="1" ht="12.75" x14ac:dyDescent="0.2">
      <c r="B13" s="173" t="s">
        <v>47</v>
      </c>
      <c r="C13" s="106" t="s">
        <v>24</v>
      </c>
      <c r="D13" s="89">
        <v>3800134.08</v>
      </c>
      <c r="E13" s="89">
        <v>3800134.0750000002</v>
      </c>
      <c r="F13" s="117"/>
    </row>
    <row r="14" spans="2:6" s="1" customFormat="1" ht="12.75" x14ac:dyDescent="0.2">
      <c r="B14" s="172"/>
      <c r="C14" s="86" t="s">
        <v>29</v>
      </c>
      <c r="D14" s="85">
        <v>186563.29</v>
      </c>
      <c r="E14" s="85">
        <v>186563.29</v>
      </c>
      <c r="F14" s="140">
        <v>0</v>
      </c>
    </row>
    <row r="15" spans="2:6" s="1" customFormat="1" ht="12.75" x14ac:dyDescent="0.2">
      <c r="B15" s="172"/>
      <c r="C15" s="86" t="s">
        <v>46</v>
      </c>
      <c r="D15" s="121">
        <v>26294.400000000001</v>
      </c>
      <c r="E15" s="85">
        <v>26294.400000000001</v>
      </c>
      <c r="F15" s="140">
        <v>0</v>
      </c>
    </row>
    <row r="16" spans="2:6" s="1" customFormat="1" ht="12.75" x14ac:dyDescent="0.2">
      <c r="B16" s="172"/>
      <c r="C16" s="86" t="s">
        <v>37</v>
      </c>
      <c r="D16" s="85">
        <v>73113.039999999994</v>
      </c>
      <c r="E16" s="85">
        <v>73113.039999999994</v>
      </c>
      <c r="F16" s="140">
        <v>0</v>
      </c>
    </row>
    <row r="17" spans="2:6" s="1" customFormat="1" ht="12.75" x14ac:dyDescent="0.2">
      <c r="B17" s="172"/>
      <c r="C17" s="86" t="s">
        <v>45</v>
      </c>
      <c r="D17" s="85">
        <v>4815.62</v>
      </c>
      <c r="E17" s="85">
        <v>4815.62</v>
      </c>
      <c r="F17" s="140">
        <v>0</v>
      </c>
    </row>
    <row r="18" spans="2:6" s="1" customFormat="1" ht="13.5" thickBot="1" x14ac:dyDescent="0.25">
      <c r="B18" s="145"/>
      <c r="C18" s="137" t="s">
        <v>59</v>
      </c>
      <c r="D18" s="85">
        <v>2284436.08</v>
      </c>
      <c r="E18" s="105">
        <v>659988.71000000008</v>
      </c>
      <c r="F18" s="149">
        <f>D18-E18</f>
        <v>1624447.37</v>
      </c>
    </row>
    <row r="19" spans="2:6" s="1" customFormat="1" ht="13.5" thickBot="1" x14ac:dyDescent="0.25">
      <c r="B19" s="63"/>
      <c r="C19" s="62" t="s">
        <v>26</v>
      </c>
      <c r="D19" s="75">
        <f>SUM(D13:D18)</f>
        <v>6375356.5099999998</v>
      </c>
      <c r="E19" s="147">
        <v>4750909.1350000007</v>
      </c>
      <c r="F19" s="150">
        <f>SUM(F14:F18)</f>
        <v>1624447.37</v>
      </c>
    </row>
    <row r="20" spans="2:6" s="1" customFormat="1" ht="8.25" customHeight="1" thickBot="1" x14ac:dyDescent="0.25">
      <c r="B20" s="63"/>
      <c r="C20" s="57"/>
      <c r="D20" s="38"/>
      <c r="E20" s="147"/>
      <c r="F20" s="150"/>
    </row>
    <row r="21" spans="2:6" s="1" customFormat="1" ht="15" customHeight="1" x14ac:dyDescent="0.2">
      <c r="B21" s="174" t="s">
        <v>44</v>
      </c>
      <c r="C21" s="106" t="s">
        <v>24</v>
      </c>
      <c r="D21" s="72">
        <v>293109.52</v>
      </c>
      <c r="E21" s="89">
        <v>293109.52</v>
      </c>
      <c r="F21" s="117">
        <v>0</v>
      </c>
    </row>
    <row r="22" spans="2:6" s="1" customFormat="1" ht="15" customHeight="1" x14ac:dyDescent="0.2">
      <c r="B22" s="175"/>
      <c r="C22" s="86" t="s">
        <v>43</v>
      </c>
      <c r="D22" s="85">
        <v>12782</v>
      </c>
      <c r="E22" s="85">
        <v>12782</v>
      </c>
      <c r="F22" s="140">
        <v>0</v>
      </c>
    </row>
    <row r="23" spans="2:6" s="1" customFormat="1" ht="12.75" x14ac:dyDescent="0.2">
      <c r="B23" s="90"/>
      <c r="C23" s="131" t="s">
        <v>42</v>
      </c>
      <c r="D23" s="110">
        <v>1659971.27</v>
      </c>
      <c r="E23" s="85">
        <v>0</v>
      </c>
      <c r="F23" s="140">
        <f>D23-E23</f>
        <v>1659971.27</v>
      </c>
    </row>
    <row r="24" spans="2:6" s="1" customFormat="1" ht="13.5" thickBot="1" x14ac:dyDescent="0.25">
      <c r="B24" s="91"/>
      <c r="C24" s="134"/>
      <c r="D24" s="105"/>
      <c r="E24" s="105"/>
      <c r="F24" s="149"/>
    </row>
    <row r="25" spans="2:6" s="1" customFormat="1" ht="13.5" thickBot="1" x14ac:dyDescent="0.25">
      <c r="B25" s="63"/>
      <c r="C25" s="62" t="s">
        <v>26</v>
      </c>
      <c r="D25" s="54">
        <f>SUM(D21:D24)</f>
        <v>1965862.79</v>
      </c>
      <c r="E25" s="147">
        <v>305891.52</v>
      </c>
      <c r="F25" s="150">
        <f>SUM(F21:F24)</f>
        <v>1659971.27</v>
      </c>
    </row>
    <row r="26" spans="2:6" s="1" customFormat="1" ht="8.25" customHeight="1" thickBot="1" x14ac:dyDescent="0.25">
      <c r="B26" s="63"/>
      <c r="C26" s="57"/>
      <c r="D26" s="38"/>
      <c r="E26" s="147"/>
      <c r="F26" s="150"/>
    </row>
    <row r="27" spans="2:6" s="1" customFormat="1" ht="15" customHeight="1" x14ac:dyDescent="0.2">
      <c r="B27" s="90"/>
      <c r="C27" s="106" t="s">
        <v>41</v>
      </c>
      <c r="D27" s="72">
        <v>96193.68</v>
      </c>
      <c r="E27" s="89">
        <v>96193.68</v>
      </c>
      <c r="F27" s="117">
        <v>0</v>
      </c>
    </row>
    <row r="28" spans="2:6" s="1" customFormat="1" ht="12.75" x14ac:dyDescent="0.2">
      <c r="B28" s="172" t="s">
        <v>40</v>
      </c>
      <c r="C28" s="82" t="s">
        <v>24</v>
      </c>
      <c r="D28" s="89">
        <v>5917533.4900000002</v>
      </c>
      <c r="E28" s="85">
        <v>2310425.2000000007</v>
      </c>
      <c r="F28" s="140">
        <f>D28-E28</f>
        <v>3607108.2899999996</v>
      </c>
    </row>
    <row r="29" spans="2:6" s="1" customFormat="1" ht="12.75" x14ac:dyDescent="0.2">
      <c r="B29" s="172"/>
      <c r="C29" s="86" t="s">
        <v>29</v>
      </c>
      <c r="D29" s="85">
        <v>1460.8</v>
      </c>
      <c r="E29" s="85">
        <v>1460.8</v>
      </c>
      <c r="F29" s="140">
        <v>0</v>
      </c>
    </row>
    <row r="30" spans="2:6" s="1" customFormat="1" ht="12.75" x14ac:dyDescent="0.2">
      <c r="B30" s="172"/>
      <c r="C30" s="86" t="s">
        <v>39</v>
      </c>
      <c r="D30" s="85">
        <v>730.4</v>
      </c>
      <c r="E30" s="85">
        <v>730.4</v>
      </c>
      <c r="F30" s="140">
        <v>0</v>
      </c>
    </row>
    <row r="31" spans="2:6" s="1" customFormat="1" ht="12.75" x14ac:dyDescent="0.2">
      <c r="B31" s="172"/>
      <c r="C31" s="86" t="s">
        <v>37</v>
      </c>
      <c r="D31" s="85">
        <v>123583.67999999999</v>
      </c>
      <c r="E31" s="85">
        <v>123583.67999999999</v>
      </c>
      <c r="F31" s="140">
        <v>0</v>
      </c>
    </row>
    <row r="32" spans="2:6" s="1" customFormat="1" ht="26.25" thickBot="1" x14ac:dyDescent="0.25">
      <c r="B32" s="172"/>
      <c r="C32" s="135" t="s">
        <v>58</v>
      </c>
      <c r="D32" s="105">
        <v>770839.61</v>
      </c>
      <c r="E32" s="105">
        <v>0</v>
      </c>
      <c r="F32" s="149">
        <f>SUM(F27:F31)</f>
        <v>3607108.2899999996</v>
      </c>
    </row>
    <row r="33" spans="2:6" s="1" customFormat="1" ht="13.5" thickBot="1" x14ac:dyDescent="0.25">
      <c r="B33" s="63"/>
      <c r="C33" s="62" t="s">
        <v>26</v>
      </c>
      <c r="D33" s="54">
        <f>SUM(D27:D32)</f>
        <v>6910341.6600000001</v>
      </c>
      <c r="E33" s="147">
        <v>2532393.7600000007</v>
      </c>
      <c r="F33" s="150">
        <v>4377947.8999999994</v>
      </c>
    </row>
    <row r="34" spans="2:6" s="1" customFormat="1" ht="8.25" customHeight="1" thickBot="1" x14ac:dyDescent="0.25">
      <c r="B34" s="63"/>
      <c r="C34" s="57"/>
      <c r="D34" s="38"/>
      <c r="E34" s="147"/>
      <c r="F34" s="150"/>
    </row>
    <row r="35" spans="2:6" s="1" customFormat="1" ht="12.75" x14ac:dyDescent="0.2">
      <c r="B35" s="173" t="s">
        <v>38</v>
      </c>
      <c r="C35" s="82" t="s">
        <v>24</v>
      </c>
      <c r="D35" s="89">
        <v>253013.41</v>
      </c>
      <c r="E35" s="89">
        <v>253013.41</v>
      </c>
      <c r="F35" s="117">
        <v>0</v>
      </c>
    </row>
    <row r="36" spans="2:6" s="1" customFormat="1" ht="12.75" x14ac:dyDescent="0.2">
      <c r="B36" s="172"/>
      <c r="C36" s="86" t="s">
        <v>37</v>
      </c>
      <c r="D36" s="85">
        <v>730.4</v>
      </c>
      <c r="E36" s="85">
        <v>730.4</v>
      </c>
      <c r="F36" s="140">
        <v>0</v>
      </c>
    </row>
    <row r="37" spans="2:6" s="1" customFormat="1" ht="12.75" x14ac:dyDescent="0.2">
      <c r="B37" s="172"/>
      <c r="C37" s="86" t="s">
        <v>36</v>
      </c>
      <c r="D37" s="85">
        <v>13847.2</v>
      </c>
      <c r="E37" s="85">
        <v>13847.2</v>
      </c>
      <c r="F37" s="140">
        <v>0</v>
      </c>
    </row>
    <row r="38" spans="2:6" s="1" customFormat="1" ht="13.5" thickBot="1" x14ac:dyDescent="0.25">
      <c r="B38" s="145"/>
      <c r="C38" s="138" t="s">
        <v>63</v>
      </c>
      <c r="D38" s="65">
        <v>513858.09</v>
      </c>
      <c r="E38" s="105">
        <v>185000</v>
      </c>
      <c r="F38" s="149">
        <f>D38-E38</f>
        <v>328858.09000000003</v>
      </c>
    </row>
    <row r="39" spans="2:6" s="1" customFormat="1" ht="13.5" thickBot="1" x14ac:dyDescent="0.25">
      <c r="B39" s="63"/>
      <c r="C39" s="62" t="s">
        <v>26</v>
      </c>
      <c r="D39" s="54">
        <f>SUM(D35:D38)</f>
        <v>781449.10000000009</v>
      </c>
      <c r="E39" s="147">
        <v>452591.01</v>
      </c>
      <c r="F39" s="150">
        <f>SUM(F35:F38)</f>
        <v>328858.09000000003</v>
      </c>
    </row>
    <row r="40" spans="2:6" s="1" customFormat="1" ht="8.25" customHeight="1" thickBot="1" x14ac:dyDescent="0.25">
      <c r="B40" s="63"/>
      <c r="C40" s="57"/>
      <c r="D40" s="38"/>
      <c r="E40" s="147"/>
      <c r="F40" s="150"/>
    </row>
    <row r="41" spans="2:6" s="1" customFormat="1" ht="12.75" x14ac:dyDescent="0.2">
      <c r="B41" s="173" t="s">
        <v>35</v>
      </c>
      <c r="C41" s="106" t="s">
        <v>24</v>
      </c>
      <c r="D41" s="72">
        <v>60622.399999999994</v>
      </c>
      <c r="E41" s="89">
        <v>60622.400000000001</v>
      </c>
      <c r="F41" s="117">
        <v>0</v>
      </c>
    </row>
    <row r="42" spans="2:6" s="1" customFormat="1" ht="12.75" x14ac:dyDescent="0.2">
      <c r="B42" s="176"/>
      <c r="C42" s="133" t="s">
        <v>34</v>
      </c>
      <c r="D42" s="85">
        <v>5112.8</v>
      </c>
      <c r="E42" s="85">
        <v>5112.8</v>
      </c>
      <c r="F42" s="140" t="s">
        <v>0</v>
      </c>
    </row>
    <row r="43" spans="2:6" s="1" customFormat="1" ht="13.5" thickBot="1" x14ac:dyDescent="0.25">
      <c r="B43" s="172"/>
      <c r="C43" s="137" t="s">
        <v>60</v>
      </c>
      <c r="D43" s="105">
        <v>349896.14999999997</v>
      </c>
      <c r="E43" s="105">
        <v>0</v>
      </c>
      <c r="F43" s="149">
        <f>D43-E43</f>
        <v>349896.14999999997</v>
      </c>
    </row>
    <row r="44" spans="2:6" s="1" customFormat="1" ht="13.5" thickBot="1" x14ac:dyDescent="0.25">
      <c r="B44" s="177"/>
      <c r="C44" s="62" t="s">
        <v>26</v>
      </c>
      <c r="D44" s="54">
        <f>SUM(D41:D43)</f>
        <v>415631.35</v>
      </c>
      <c r="E44" s="147">
        <v>65735.199999999997</v>
      </c>
      <c r="F44" s="150">
        <f>SUM(F43)</f>
        <v>349896.14999999997</v>
      </c>
    </row>
    <row r="45" spans="2:6" s="1" customFormat="1" ht="8.25" customHeight="1" thickBot="1" x14ac:dyDescent="0.25">
      <c r="B45" s="145"/>
      <c r="C45" s="108"/>
      <c r="D45" s="32"/>
      <c r="E45" s="147"/>
      <c r="F45" s="150"/>
    </row>
    <row r="46" spans="2:6" s="1" customFormat="1" ht="12.75" x14ac:dyDescent="0.2">
      <c r="B46" s="90"/>
      <c r="C46" s="106" t="s">
        <v>24</v>
      </c>
      <c r="D46" s="72">
        <v>496596.21</v>
      </c>
      <c r="E46" s="89">
        <v>496596.21</v>
      </c>
      <c r="F46" s="117">
        <v>0</v>
      </c>
    </row>
    <row r="47" spans="2:6" s="1" customFormat="1" ht="12.75" x14ac:dyDescent="0.2">
      <c r="B47" s="145" t="s">
        <v>33</v>
      </c>
      <c r="C47" s="86" t="s">
        <v>32</v>
      </c>
      <c r="D47" s="85">
        <v>190608.37</v>
      </c>
      <c r="E47" s="85">
        <v>190608.37</v>
      </c>
      <c r="F47" s="140">
        <v>0</v>
      </c>
    </row>
    <row r="48" spans="2:6" s="1" customFormat="1" ht="13.5" thickBot="1" x14ac:dyDescent="0.25">
      <c r="B48" s="145"/>
      <c r="C48" s="138"/>
      <c r="D48" s="65"/>
      <c r="E48" s="105"/>
      <c r="F48" s="149"/>
    </row>
    <row r="49" spans="2:6" s="1" customFormat="1" ht="13.5" thickBot="1" x14ac:dyDescent="0.25">
      <c r="B49" s="90"/>
      <c r="C49" s="62" t="s">
        <v>26</v>
      </c>
      <c r="D49" s="54">
        <f>SUM(D46:D48)</f>
        <v>687204.58000000007</v>
      </c>
      <c r="E49" s="147">
        <v>687204.58000000007</v>
      </c>
      <c r="F49" s="150">
        <v>0</v>
      </c>
    </row>
    <row r="50" spans="2:6" s="1" customFormat="1" ht="13.5" thickBot="1" x14ac:dyDescent="0.25">
      <c r="B50" s="63"/>
      <c r="C50" s="57"/>
      <c r="D50" s="38"/>
      <c r="E50" s="147"/>
      <c r="F50" s="150"/>
    </row>
    <row r="51" spans="2:6" s="1" customFormat="1" ht="12.75" x14ac:dyDescent="0.2">
      <c r="B51" s="97"/>
      <c r="C51" s="96" t="s">
        <v>24</v>
      </c>
      <c r="D51" s="70">
        <v>270323.27999999997</v>
      </c>
      <c r="E51" s="89">
        <v>270323.28000000003</v>
      </c>
      <c r="F51" s="117">
        <v>0</v>
      </c>
    </row>
    <row r="52" spans="2:6" s="1" customFormat="1" ht="12.75" x14ac:dyDescent="0.2">
      <c r="B52" s="92" t="s">
        <v>31</v>
      </c>
      <c r="C52" s="86" t="s">
        <v>61</v>
      </c>
      <c r="D52" s="85">
        <v>6764.23</v>
      </c>
      <c r="E52" s="85">
        <v>6764.23</v>
      </c>
      <c r="F52" s="140">
        <v>0</v>
      </c>
    </row>
    <row r="53" spans="2:6" s="1" customFormat="1" ht="13.5" thickBot="1" x14ac:dyDescent="0.25">
      <c r="B53" s="90"/>
      <c r="C53" s="57"/>
      <c r="D53" s="38"/>
      <c r="E53" s="105"/>
      <c r="F53" s="149"/>
    </row>
    <row r="54" spans="2:6" s="1" customFormat="1" ht="13.5" thickBot="1" x14ac:dyDescent="0.25">
      <c r="B54" s="63"/>
      <c r="C54" s="62" t="s">
        <v>26</v>
      </c>
      <c r="D54" s="65">
        <f>SUM(D51:D53)</f>
        <v>277087.50999999995</v>
      </c>
      <c r="E54" s="147">
        <v>277087.51</v>
      </c>
      <c r="F54" s="150">
        <v>0</v>
      </c>
    </row>
    <row r="55" spans="2:6" s="1" customFormat="1" ht="12.75" x14ac:dyDescent="0.2">
      <c r="B55" s="172" t="s">
        <v>30</v>
      </c>
      <c r="C55" s="82" t="s">
        <v>24</v>
      </c>
      <c r="D55" s="89">
        <v>1067552.6399999999</v>
      </c>
      <c r="E55" s="89">
        <v>1067552.6400000001</v>
      </c>
      <c r="F55" s="117">
        <v>0</v>
      </c>
    </row>
    <row r="56" spans="2:6" s="1" customFormat="1" ht="12.75" x14ac:dyDescent="0.2">
      <c r="B56" s="172"/>
      <c r="C56" s="86" t="s">
        <v>29</v>
      </c>
      <c r="D56" s="85">
        <v>43824</v>
      </c>
      <c r="E56" s="85">
        <v>43824</v>
      </c>
      <c r="F56" s="140">
        <v>0</v>
      </c>
    </row>
    <row r="57" spans="2:6" s="1" customFormat="1" ht="13.5" thickBot="1" x14ac:dyDescent="0.25">
      <c r="B57" s="172"/>
      <c r="C57" s="82" t="s">
        <v>62</v>
      </c>
      <c r="D57" s="65">
        <v>1507275.6</v>
      </c>
      <c r="E57" s="105">
        <v>50000</v>
      </c>
      <c r="F57" s="149">
        <f>D57-E57</f>
        <v>1457275.6</v>
      </c>
    </row>
    <row r="58" spans="2:6" s="1" customFormat="1" ht="13.5" thickBot="1" x14ac:dyDescent="0.25">
      <c r="B58" s="63"/>
      <c r="C58" s="62" t="s">
        <v>26</v>
      </c>
      <c r="D58" s="75">
        <f>SUM(D55:D57)</f>
        <v>2618652.2400000002</v>
      </c>
      <c r="E58" s="147">
        <v>1161376.6400000001</v>
      </c>
      <c r="F58" s="150">
        <f>SUM(F55:F57)</f>
        <v>1457275.6</v>
      </c>
    </row>
    <row r="59" spans="2:6" s="1" customFormat="1" ht="8.25" customHeight="1" thickBot="1" x14ac:dyDescent="0.25">
      <c r="B59" s="63"/>
      <c r="C59" s="57"/>
      <c r="D59" s="38"/>
      <c r="E59" s="147"/>
      <c r="F59" s="150"/>
    </row>
    <row r="60" spans="2:6" s="1" customFormat="1" ht="12.75" x14ac:dyDescent="0.2">
      <c r="B60" s="146" t="s">
        <v>28</v>
      </c>
      <c r="C60" s="73" t="s">
        <v>24</v>
      </c>
      <c r="D60" s="72">
        <v>449171.57</v>
      </c>
      <c r="E60" s="89">
        <v>449171.57</v>
      </c>
      <c r="F60" s="151" t="s">
        <v>3</v>
      </c>
    </row>
    <row r="61" spans="2:6" s="1" customFormat="1" ht="12.75" x14ac:dyDescent="0.2">
      <c r="B61" s="145"/>
      <c r="C61" s="66" t="s">
        <v>27</v>
      </c>
      <c r="D61" s="85">
        <v>10184.68</v>
      </c>
      <c r="E61" s="85">
        <v>10184.68</v>
      </c>
      <c r="F61" s="152" t="s">
        <v>0</v>
      </c>
    </row>
    <row r="62" spans="2:6" s="1" customFormat="1" ht="13.5" thickBot="1" x14ac:dyDescent="0.25">
      <c r="B62" s="145"/>
      <c r="C62" s="137" t="s">
        <v>64</v>
      </c>
      <c r="D62" s="65">
        <v>63109.64</v>
      </c>
      <c r="E62" s="105">
        <v>0</v>
      </c>
      <c r="F62" s="149">
        <f>D62-E62</f>
        <v>63109.64</v>
      </c>
    </row>
    <row r="63" spans="2:6" s="1" customFormat="1" ht="13.5" thickBot="1" x14ac:dyDescent="0.25">
      <c r="B63" s="63"/>
      <c r="C63" s="62" t="s">
        <v>26</v>
      </c>
      <c r="D63" s="54">
        <f>SUM(D60:D62)</f>
        <v>522465.89</v>
      </c>
      <c r="E63" s="147">
        <v>459356.25</v>
      </c>
      <c r="F63" s="150">
        <f>SUM(F62)</f>
        <v>63109.64</v>
      </c>
    </row>
    <row r="64" spans="2:6" s="1" customFormat="1" ht="13.5" thickBot="1" x14ac:dyDescent="0.25">
      <c r="B64" s="57"/>
      <c r="C64" s="56"/>
      <c r="D64" s="54"/>
      <c r="E64" s="147"/>
      <c r="F64" s="150"/>
    </row>
    <row r="65" spans="2:9" s="1" customFormat="1" ht="13.5" thickBot="1" x14ac:dyDescent="0.25">
      <c r="B65" s="50" t="s">
        <v>25</v>
      </c>
      <c r="C65" s="49" t="s">
        <v>24</v>
      </c>
      <c r="D65" s="48">
        <v>3432.87</v>
      </c>
      <c r="E65" s="147">
        <v>3432.87</v>
      </c>
      <c r="F65" s="150">
        <v>0</v>
      </c>
    </row>
    <row r="66" spans="2:9" s="1" customFormat="1" ht="13.5" thickBot="1" x14ac:dyDescent="0.25">
      <c r="B66" s="52" t="s">
        <v>23</v>
      </c>
      <c r="C66" s="49" t="s">
        <v>21</v>
      </c>
      <c r="D66" s="48">
        <v>4309.5</v>
      </c>
      <c r="E66" s="147">
        <v>4309.5</v>
      </c>
      <c r="F66" s="150">
        <v>0</v>
      </c>
    </row>
    <row r="67" spans="2:9" s="1" customFormat="1" ht="13.5" thickBot="1" x14ac:dyDescent="0.25">
      <c r="B67" s="50" t="s">
        <v>22</v>
      </c>
      <c r="C67" s="49" t="s">
        <v>21</v>
      </c>
      <c r="D67" s="48">
        <v>9933.44</v>
      </c>
      <c r="E67" s="147">
        <v>9933.44</v>
      </c>
      <c r="F67" s="150">
        <v>0</v>
      </c>
    </row>
    <row r="68" spans="2:9" s="1" customFormat="1" ht="13.5" thickBot="1" x14ac:dyDescent="0.25">
      <c r="B68" s="42" t="s">
        <v>20</v>
      </c>
      <c r="C68" s="41" t="s">
        <v>19</v>
      </c>
      <c r="D68" s="40">
        <v>36520</v>
      </c>
      <c r="E68" s="147">
        <v>36520</v>
      </c>
      <c r="F68" s="150">
        <v>0</v>
      </c>
    </row>
    <row r="69" spans="2:9" s="1" customFormat="1" ht="12.75" x14ac:dyDescent="0.2">
      <c r="B69" s="34"/>
      <c r="C69" s="33"/>
      <c r="D69" s="32"/>
      <c r="E69" s="16"/>
      <c r="F69" s="16"/>
    </row>
    <row r="70" spans="2:9" ht="15.75" thickBot="1" x14ac:dyDescent="0.3"/>
    <row r="71" spans="2:9" ht="15.75" thickBot="1" x14ac:dyDescent="0.3">
      <c r="B71" s="2" t="s">
        <v>5</v>
      </c>
      <c r="C71" s="2"/>
      <c r="D71" s="2"/>
      <c r="E71" s="2"/>
      <c r="F71" s="2"/>
      <c r="G71" s="2"/>
      <c r="H71" s="2"/>
      <c r="I71" s="10">
        <v>15297.48</v>
      </c>
    </row>
    <row r="72" spans="2:9" ht="15.75" thickBot="1" x14ac:dyDescent="0.3">
      <c r="B72" s="1" t="s">
        <v>4</v>
      </c>
      <c r="C72" s="1"/>
      <c r="D72" s="1"/>
      <c r="E72" s="1"/>
      <c r="F72" s="1"/>
      <c r="G72" s="1"/>
      <c r="H72" s="1"/>
      <c r="I72" s="8" t="s">
        <v>0</v>
      </c>
    </row>
    <row r="73" spans="2:9" ht="15.75" thickBot="1" x14ac:dyDescent="0.3">
      <c r="B73" s="1"/>
      <c r="C73" s="1"/>
      <c r="D73" s="1"/>
      <c r="E73" s="1"/>
      <c r="F73" s="1"/>
      <c r="G73" s="1"/>
      <c r="H73" s="1"/>
      <c r="I73" s="1"/>
    </row>
    <row r="74" spans="2:9" ht="15.75" thickBot="1" x14ac:dyDescent="0.3">
      <c r="B74" s="2" t="s">
        <v>2</v>
      </c>
      <c r="C74" s="2"/>
      <c r="D74" s="2"/>
      <c r="E74" s="2"/>
      <c r="F74" s="2"/>
      <c r="G74" s="2"/>
      <c r="H74" s="2"/>
      <c r="I74" s="4">
        <v>357018.95</v>
      </c>
    </row>
    <row r="75" spans="2:9" ht="15.75" thickBot="1" x14ac:dyDescent="0.3">
      <c r="B75" s="1" t="s">
        <v>1</v>
      </c>
      <c r="C75" s="1"/>
      <c r="D75" s="1"/>
      <c r="E75" s="1"/>
      <c r="F75" s="1"/>
      <c r="G75" s="1"/>
      <c r="H75" s="1"/>
      <c r="I75" s="3" t="s">
        <v>0</v>
      </c>
    </row>
  </sheetData>
  <mergeCells count="8">
    <mergeCell ref="B55:B57"/>
    <mergeCell ref="B1:F1"/>
    <mergeCell ref="B21:B22"/>
    <mergeCell ref="B5:B10"/>
    <mergeCell ref="B13:B17"/>
    <mergeCell ref="B28:B32"/>
    <mergeCell ref="B35:B37"/>
    <mergeCell ref="B41:B44"/>
  </mergeCells>
  <pageMargins left="0.70866141732283472" right="0.70866141732283472" top="0.74803149606299213" bottom="0.74803149606299213" header="0.31496062992125984" footer="0.31496062992125984"/>
  <pageSetup paperSize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Enriquez</dc:creator>
  <cp:lastModifiedBy>Ruth Mendoza</cp:lastModifiedBy>
  <cp:lastPrinted>2018-01-31T23:18:30Z</cp:lastPrinted>
  <dcterms:created xsi:type="dcterms:W3CDTF">2017-10-10T19:20:48Z</dcterms:created>
  <dcterms:modified xsi:type="dcterms:W3CDTF">2018-07-18T15:53:40Z</dcterms:modified>
</cp:coreProperties>
</file>