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8275" windowHeight="12045"/>
  </bookViews>
  <sheets>
    <sheet name="Concentrado" sheetId="1" r:id="rId1"/>
    <sheet name="Hoja1" sheetId="2" r:id="rId2"/>
  </sheets>
  <calcPr calcId="144525"/>
</workbook>
</file>

<file path=xl/calcChain.xml><?xml version="1.0" encoding="utf-8"?>
<calcChain xmlns="http://schemas.openxmlformats.org/spreadsheetml/2006/main">
  <c r="X63" i="1" l="1"/>
  <c r="W63" i="1"/>
  <c r="W62" i="1"/>
  <c r="X62" i="1" s="1"/>
  <c r="D63" i="1"/>
  <c r="D54" i="1" l="1"/>
  <c r="X39" i="1"/>
  <c r="W39" i="1"/>
  <c r="X38" i="1"/>
  <c r="X37" i="1"/>
  <c r="D39" i="1"/>
  <c r="V70" i="1" l="1"/>
  <c r="M77" i="1" s="1"/>
  <c r="W55" i="1" l="1"/>
  <c r="W28" i="1"/>
  <c r="U58" i="1" l="1"/>
  <c r="U70" i="1" s="1"/>
  <c r="U33" i="1"/>
  <c r="D49" i="1"/>
  <c r="W52" i="1"/>
  <c r="X52" i="1" s="1"/>
  <c r="X43" i="1"/>
  <c r="X44" i="1" s="1"/>
  <c r="W43" i="1"/>
  <c r="D44" i="1"/>
  <c r="D25" i="1"/>
  <c r="D19" i="1"/>
  <c r="X18" i="1"/>
  <c r="T58" i="1" l="1"/>
  <c r="T70" i="1" s="1"/>
  <c r="T33" i="1"/>
  <c r="F32" i="2"/>
  <c r="F31" i="2"/>
  <c r="D58" i="2" l="1"/>
  <c r="D54" i="2"/>
  <c r="D50" i="2"/>
  <c r="D45" i="2"/>
  <c r="D41" i="2"/>
  <c r="D37" i="2"/>
  <c r="D32" i="2"/>
  <c r="D24" i="2"/>
  <c r="D19" i="2"/>
  <c r="D12" i="2"/>
  <c r="S33" i="1" l="1"/>
  <c r="S70" i="1" s="1"/>
  <c r="W5" i="1" l="1"/>
  <c r="X5" i="1" s="1"/>
  <c r="W6" i="1"/>
  <c r="X6" i="1" s="1"/>
  <c r="W7" i="1"/>
  <c r="X7" i="1" s="1"/>
  <c r="W8" i="1"/>
  <c r="X8" i="1" s="1"/>
  <c r="W9" i="1"/>
  <c r="X9" i="1" s="1"/>
  <c r="W10" i="1"/>
  <c r="W11" i="1" s="1"/>
  <c r="D11" i="1"/>
  <c r="E11" i="1"/>
  <c r="F11" i="1"/>
  <c r="H11" i="1"/>
  <c r="I11" i="1"/>
  <c r="J11" i="1"/>
  <c r="K11" i="1"/>
  <c r="L11" i="1"/>
  <c r="M11" i="1"/>
  <c r="W13" i="1"/>
  <c r="W14" i="1"/>
  <c r="X14" i="1"/>
  <c r="W15" i="1"/>
  <c r="X15" i="1" s="1"/>
  <c r="W16" i="1"/>
  <c r="X16" i="1"/>
  <c r="W17" i="1"/>
  <c r="X17" i="1" s="1"/>
  <c r="E19" i="1"/>
  <c r="F19" i="1"/>
  <c r="H19" i="1"/>
  <c r="I19" i="1"/>
  <c r="J19" i="1"/>
  <c r="K19" i="1"/>
  <c r="L19" i="1"/>
  <c r="M19" i="1"/>
  <c r="W21" i="1"/>
  <c r="X21" i="1"/>
  <c r="W22" i="1"/>
  <c r="X22" i="1"/>
  <c r="W23" i="1"/>
  <c r="X23" i="1" s="1"/>
  <c r="J25" i="1"/>
  <c r="W27" i="1"/>
  <c r="X27" i="1" s="1"/>
  <c r="X28" i="1"/>
  <c r="W29" i="1"/>
  <c r="X29" i="1"/>
  <c r="W30" i="1"/>
  <c r="X30" i="1" s="1"/>
  <c r="W31" i="1"/>
  <c r="X31" i="1"/>
  <c r="W32" i="1"/>
  <c r="X32" i="1" s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W33" i="1"/>
  <c r="W35" i="1"/>
  <c r="X35" i="1" s="1"/>
  <c r="W36" i="1"/>
  <c r="X36" i="1" s="1"/>
  <c r="W37" i="1"/>
  <c r="E39" i="1"/>
  <c r="F39" i="1"/>
  <c r="H39" i="1"/>
  <c r="I39" i="1"/>
  <c r="J39" i="1"/>
  <c r="K39" i="1"/>
  <c r="M39" i="1"/>
  <c r="W41" i="1"/>
  <c r="W44" i="1" s="1"/>
  <c r="X41" i="1"/>
  <c r="W42" i="1"/>
  <c r="H44" i="1"/>
  <c r="O44" i="1"/>
  <c r="W46" i="1"/>
  <c r="W49" i="1" s="1"/>
  <c r="W47" i="1"/>
  <c r="X47" i="1"/>
  <c r="E49" i="1"/>
  <c r="F49" i="1"/>
  <c r="H49" i="1"/>
  <c r="I49" i="1"/>
  <c r="J49" i="1"/>
  <c r="K49" i="1"/>
  <c r="L49" i="1"/>
  <c r="M49" i="1"/>
  <c r="N49" i="1"/>
  <c r="W51" i="1"/>
  <c r="W54" i="1" s="1"/>
  <c r="X51" i="1"/>
  <c r="X54" i="1" s="1"/>
  <c r="H54" i="1"/>
  <c r="I54" i="1"/>
  <c r="X55" i="1"/>
  <c r="W56" i="1"/>
  <c r="W57" i="1"/>
  <c r="X57" i="1"/>
  <c r="D58" i="1"/>
  <c r="E58" i="1"/>
  <c r="F58" i="1"/>
  <c r="H58" i="1"/>
  <c r="I58" i="1"/>
  <c r="J58" i="1"/>
  <c r="K58" i="1"/>
  <c r="L58" i="1"/>
  <c r="M58" i="1"/>
  <c r="N58" i="1"/>
  <c r="O58" i="1"/>
  <c r="W60" i="1"/>
  <c r="W61" i="1"/>
  <c r="E63" i="1"/>
  <c r="F63" i="1"/>
  <c r="H63" i="1"/>
  <c r="I63" i="1"/>
  <c r="J63" i="1"/>
  <c r="K63" i="1"/>
  <c r="L63" i="1"/>
  <c r="M63" i="1"/>
  <c r="O63" i="1"/>
  <c r="W65" i="1"/>
  <c r="X65" i="1"/>
  <c r="W66" i="1"/>
  <c r="X66" i="1"/>
  <c r="W67" i="1"/>
  <c r="X67" i="1"/>
  <c r="W68" i="1"/>
  <c r="X68" i="1"/>
  <c r="E70" i="1"/>
  <c r="G70" i="1"/>
  <c r="O70" i="1"/>
  <c r="P70" i="1"/>
  <c r="Q70" i="1"/>
  <c r="R70" i="1"/>
  <c r="O84" i="1"/>
  <c r="X46" i="1" l="1"/>
  <c r="X49" i="1" s="1"/>
  <c r="W25" i="1"/>
  <c r="W71" i="1" s="1"/>
  <c r="W19" i="1"/>
  <c r="N70" i="1"/>
  <c r="O71" i="1" s="1"/>
  <c r="M70" i="1"/>
  <c r="I70" i="1"/>
  <c r="O81" i="1"/>
  <c r="X19" i="1"/>
  <c r="L70" i="1"/>
  <c r="W58" i="1"/>
  <c r="X25" i="1"/>
  <c r="K70" i="1"/>
  <c r="F70" i="1"/>
  <c r="G71" i="1" s="1"/>
  <c r="J70" i="1"/>
  <c r="D70" i="1"/>
  <c r="X33" i="1"/>
  <c r="H70" i="1"/>
  <c r="K71" i="1"/>
  <c r="X11" i="1"/>
  <c r="X56" i="1"/>
  <c r="X58" i="1" s="1"/>
  <c r="M75" i="1" l="1"/>
  <c r="X71" i="1"/>
</calcChain>
</file>

<file path=xl/sharedStrings.xml><?xml version="1.0" encoding="utf-8"?>
<sst xmlns="http://schemas.openxmlformats.org/spreadsheetml/2006/main" count="180" uniqueCount="69">
  <si>
    <t>**</t>
  </si>
  <si>
    <t xml:space="preserve">según oficio INE/DEPPP/DE/DPPF/1788/2017 de fecha 7/07/2017, en base al Acuerdo INE/CG623/2017 </t>
  </si>
  <si>
    <t xml:space="preserve">El INE aplicó la deducción correspondiente, del financiamiento federal para Actividades Ordinarias al partido Encuentro Social </t>
  </si>
  <si>
    <t>***</t>
  </si>
  <si>
    <t xml:space="preserve">según oficio INE/DEPPP/DE/DPPF/1474/2017 de fecha 8/06/2017, en base al Acuerdo INE/CG61/2017 </t>
  </si>
  <si>
    <t xml:space="preserve">El INE aplicó las deducciones correspondientes, del financiamiento federal para Actividades Ordinarias a los partidos Movimiento Ciudadano y Encuentro Social </t>
  </si>
  <si>
    <t>Pendiente de pago a COCYTED</t>
  </si>
  <si>
    <t>Total de descuentos entregados a COCYTED</t>
  </si>
  <si>
    <t>Fact. 521</t>
  </si>
  <si>
    <t>Fact. 461</t>
  </si>
  <si>
    <t>Fact. 451</t>
  </si>
  <si>
    <t>Fact. 401</t>
  </si>
  <si>
    <t>Fact. 391</t>
  </si>
  <si>
    <t>Fact. 351</t>
  </si>
  <si>
    <t>Fact. 341</t>
  </si>
  <si>
    <t>Fact. 321</t>
  </si>
  <si>
    <t>Fact. 311</t>
  </si>
  <si>
    <t>Fact. 301</t>
  </si>
  <si>
    <t>Pagada a COCYTED</t>
  </si>
  <si>
    <t>IEPC/SE/16/2012</t>
  </si>
  <si>
    <t>José Ramón Enriquez Herrera</t>
  </si>
  <si>
    <t>INE/CG428/2016</t>
  </si>
  <si>
    <t>Fernando Ulises Adame de León</t>
  </si>
  <si>
    <t>Alfonso Diaz Diaz</t>
  </si>
  <si>
    <t>INE/CG584/2016</t>
  </si>
  <si>
    <t>José Ignacio Aguado Hernández</t>
  </si>
  <si>
    <t>Total</t>
  </si>
  <si>
    <t>INE/CG822/2016</t>
  </si>
  <si>
    <t>Partido Encuentro Social</t>
  </si>
  <si>
    <t>INE/CG820/2016 IMPUGNADO</t>
  </si>
  <si>
    <t>INE/CG97/2016</t>
  </si>
  <si>
    <t>Partido MORENA</t>
  </si>
  <si>
    <t>Partido Nueva Alianza</t>
  </si>
  <si>
    <t xml:space="preserve">INE/CG841/2016 </t>
  </si>
  <si>
    <t>Partido Duranguense</t>
  </si>
  <si>
    <t>INE/CG816/2016</t>
  </si>
  <si>
    <t>Movimiento Ciudadano</t>
  </si>
  <si>
    <t xml:space="preserve">INE/CG814/2016 </t>
  </si>
  <si>
    <t>INE/CG138/2016</t>
  </si>
  <si>
    <t>Partido Verde Ecologista de México</t>
  </si>
  <si>
    <t>ACU/INE/CG405/2016</t>
  </si>
  <si>
    <t>Partido del Trabajo</t>
  </si>
  <si>
    <t>INE/CG397/2016</t>
  </si>
  <si>
    <t>INE/CG810/2016 IMPUGNADO</t>
  </si>
  <si>
    <t>IEPC/REV-022/2016</t>
  </si>
  <si>
    <t>Partido de la Revolución Democrática</t>
  </si>
  <si>
    <t xml:space="preserve">INE/CG808/2016 </t>
  </si>
  <si>
    <t>INE/CG136/2016</t>
  </si>
  <si>
    <t>Partido Revolucionario Institucional</t>
  </si>
  <si>
    <t>INE/CG806/2016</t>
  </si>
  <si>
    <t>IEPC-REV-022/2016</t>
  </si>
  <si>
    <t>Partido Acción Nacional</t>
  </si>
  <si>
    <t>Saldo pendiente de cobro</t>
  </si>
  <si>
    <t>Total de descuento aplicado</t>
  </si>
  <si>
    <t>Total de la multa</t>
  </si>
  <si>
    <t>Resoluciones</t>
  </si>
  <si>
    <t>Partido Politico</t>
  </si>
  <si>
    <t>DESCUENTOS APLICADOS</t>
  </si>
  <si>
    <t>CONCENTRADO DE MULTAS IMPUESTAS POR EL INE A LOS PARTIDOS POLITICOS</t>
  </si>
  <si>
    <t>INE/CG812/2016 ya se resolvio con el INE/CG452/2017</t>
  </si>
  <si>
    <t>DESCUENTOS APLICADOS AL MES DE NOVIEMBRE DE 2017</t>
  </si>
  <si>
    <t>INE/CG812/2016 ya se resolvio con el INE/CG452/2017 se modifico la multa</t>
  </si>
  <si>
    <t>INE/CG518/2017</t>
  </si>
  <si>
    <t>INE/CG526/2017</t>
  </si>
  <si>
    <t>INE/CG528/2017</t>
  </si>
  <si>
    <t xml:space="preserve">INE/CG820/2016 </t>
  </si>
  <si>
    <t>INE/CG524/2017</t>
  </si>
  <si>
    <t>COCYTED</t>
  </si>
  <si>
    <t>INE/CG532/2017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</si>
</sst>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2" fillId="0" borderId="0" xfId="0" applyNumberFormat="1" applyFont="1" applyFill="1" applyBorder="1"/>
    <xf numFmtId="44" fontId="2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4" fontId="3" fillId="0" borderId="1" xfId="0" applyNumberFormat="1" applyFont="1" applyBorder="1"/>
    <xf numFmtId="44" fontId="3" fillId="0" borderId="2" xfId="0" applyNumberFormat="1" applyFont="1" applyBorder="1"/>
    <xf numFmtId="44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2" fillId="4" borderId="1" xfId="0" applyNumberFormat="1" applyFont="1" applyFill="1" applyBorder="1"/>
    <xf numFmtId="44" fontId="2" fillId="5" borderId="5" xfId="0" applyNumberFormat="1" applyFont="1" applyFill="1" applyBorder="1"/>
    <xf numFmtId="44" fontId="2" fillId="0" borderId="0" xfId="1" applyFont="1" applyFill="1" applyBorder="1"/>
    <xf numFmtId="44" fontId="3" fillId="6" borderId="5" xfId="0" applyNumberFormat="1" applyFont="1" applyFill="1" applyBorder="1"/>
    <xf numFmtId="44" fontId="2" fillId="0" borderId="1" xfId="0" applyNumberFormat="1" applyFont="1" applyFill="1" applyBorder="1"/>
    <xf numFmtId="44" fontId="2" fillId="8" borderId="1" xfId="0" applyNumberFormat="1" applyFont="1" applyFill="1" applyBorder="1"/>
    <xf numFmtId="44" fontId="2" fillId="9" borderId="1" xfId="0" applyNumberFormat="1" applyFont="1" applyFill="1" applyBorder="1"/>
    <xf numFmtId="44" fontId="2" fillId="10" borderId="1" xfId="0" applyNumberFormat="1" applyFont="1" applyFill="1" applyBorder="1"/>
    <xf numFmtId="44" fontId="2" fillId="5" borderId="2" xfId="0" applyNumberFormat="1" applyFont="1" applyFill="1" applyBorder="1"/>
    <xf numFmtId="44" fontId="2" fillId="5" borderId="4" xfId="0" applyNumberFormat="1" applyFont="1" applyFill="1" applyBorder="1"/>
    <xf numFmtId="44" fontId="2" fillId="11" borderId="1" xfId="0" applyNumberFormat="1" applyFont="1" applyFill="1" applyBorder="1"/>
    <xf numFmtId="44" fontId="2" fillId="12" borderId="1" xfId="0" applyNumberFormat="1" applyFont="1" applyFill="1" applyBorder="1"/>
    <xf numFmtId="44" fontId="2" fillId="6" borderId="4" xfId="0" applyNumberFormat="1" applyFont="1" applyFill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44" fontId="2" fillId="13" borderId="6" xfId="0" applyNumberFormat="1" applyFont="1" applyFill="1" applyBorder="1"/>
    <xf numFmtId="44" fontId="2" fillId="0" borderId="6" xfId="0" applyNumberFormat="1" applyFont="1" applyBorder="1"/>
    <xf numFmtId="0" fontId="2" fillId="0" borderId="7" xfId="0" applyFont="1" applyFill="1" applyBorder="1"/>
    <xf numFmtId="0" fontId="2" fillId="0" borderId="7" xfId="0" applyFont="1" applyBorder="1"/>
    <xf numFmtId="44" fontId="2" fillId="12" borderId="7" xfId="1" applyFont="1" applyFill="1" applyBorder="1"/>
    <xf numFmtId="44" fontId="2" fillId="0" borderId="7" xfId="1" applyFont="1" applyFill="1" applyBorder="1" applyAlignment="1">
      <alignment horizontal="right"/>
    </xf>
    <xf numFmtId="0" fontId="3" fillId="14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44" fontId="2" fillId="13" borderId="2" xfId="0" applyNumberFormat="1" applyFont="1" applyFill="1" applyBorder="1"/>
    <xf numFmtId="44" fontId="2" fillId="0" borderId="2" xfId="0" applyNumberFormat="1" applyFont="1" applyBorder="1"/>
    <xf numFmtId="0" fontId="2" fillId="0" borderId="3" xfId="0" applyFont="1" applyFill="1" applyBorder="1"/>
    <xf numFmtId="0" fontId="2" fillId="0" borderId="3" xfId="0" applyFont="1" applyBorder="1"/>
    <xf numFmtId="44" fontId="2" fillId="6" borderId="3" xfId="1" applyFont="1" applyFill="1" applyBorder="1"/>
    <xf numFmtId="44" fontId="2" fillId="0" borderId="3" xfId="1" applyFont="1" applyFill="1" applyBorder="1" applyAlignment="1">
      <alignment horizontal="right"/>
    </xf>
    <xf numFmtId="0" fontId="3" fillId="14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44" fontId="2" fillId="0" borderId="3" xfId="1" applyFont="1" applyFill="1" applyBorder="1"/>
    <xf numFmtId="0" fontId="3" fillId="0" borderId="11" xfId="0" applyFont="1" applyBorder="1" applyAlignment="1">
      <alignment horizontal="left"/>
    </xf>
    <xf numFmtId="44" fontId="2" fillId="0" borderId="2" xfId="0" applyNumberFormat="1" applyFont="1" applyFill="1" applyBorder="1"/>
    <xf numFmtId="44" fontId="2" fillId="0" borderId="7" xfId="0" applyNumberFormat="1" applyFont="1" applyBorder="1"/>
    <xf numFmtId="44" fontId="2" fillId="0" borderId="7" xfId="0" applyNumberFormat="1" applyFont="1" applyFill="1" applyBorder="1"/>
    <xf numFmtId="0" fontId="3" fillId="0" borderId="7" xfId="0" applyFont="1" applyBorder="1" applyAlignment="1">
      <alignment horizontal="right"/>
    </xf>
    <xf numFmtId="0" fontId="2" fillId="0" borderId="12" xfId="0" applyFont="1" applyBorder="1"/>
    <xf numFmtId="44" fontId="2" fillId="13" borderId="1" xfId="0" applyNumberFormat="1" applyFont="1" applyFill="1" applyBorder="1"/>
    <xf numFmtId="44" fontId="2" fillId="3" borderId="7" xfId="0" applyNumberFormat="1" applyFont="1" applyFill="1" applyBorder="1"/>
    <xf numFmtId="44" fontId="2" fillId="11" borderId="7" xfId="0" applyNumberFormat="1" applyFont="1" applyFill="1" applyBorder="1"/>
    <xf numFmtId="44" fontId="2" fillId="12" borderId="7" xfId="0" applyNumberFormat="1" applyFont="1" applyFill="1" applyBorder="1"/>
    <xf numFmtId="0" fontId="3" fillId="0" borderId="12" xfId="0" applyFont="1" applyBorder="1" applyAlignment="1">
      <alignment horizontal="right"/>
    </xf>
    <xf numFmtId="0" fontId="2" fillId="0" borderId="5" xfId="0" applyFont="1" applyBorder="1"/>
    <xf numFmtId="44" fontId="2" fillId="0" borderId="7" xfId="1" applyFont="1" applyFill="1" applyBorder="1"/>
    <xf numFmtId="44" fontId="2" fillId="0" borderId="7" xfId="1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44" fontId="2" fillId="2" borderId="16" xfId="0" applyNumberFormat="1" applyFont="1" applyFill="1" applyBorder="1" applyAlignment="1">
      <alignment horizontal="center"/>
    </xf>
    <xf numFmtId="44" fontId="2" fillId="0" borderId="17" xfId="0" applyNumberFormat="1" applyFont="1" applyBorder="1"/>
    <xf numFmtId="44" fontId="2" fillId="0" borderId="17" xfId="1" applyFont="1" applyFill="1" applyBorder="1"/>
    <xf numFmtId="44" fontId="2" fillId="2" borderId="17" xfId="1" applyFont="1" applyFill="1" applyBorder="1"/>
    <xf numFmtId="44" fontId="2" fillId="0" borderId="17" xfId="1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2" fillId="0" borderId="6" xfId="0" applyFon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44" fontId="2" fillId="4" borderId="3" xfId="0" applyNumberFormat="1" applyFont="1" applyFill="1" applyBorder="1"/>
    <xf numFmtId="44" fontId="2" fillId="9" borderId="3" xfId="0" applyNumberFormat="1" applyFont="1" applyFill="1" applyBorder="1"/>
    <xf numFmtId="44" fontId="2" fillId="15" borderId="3" xfId="0" applyNumberFormat="1" applyFont="1" applyFill="1" applyBorder="1"/>
    <xf numFmtId="44" fontId="2" fillId="16" borderId="3" xfId="0" applyNumberFormat="1" applyFont="1" applyFill="1" applyBorder="1"/>
    <xf numFmtId="44" fontId="2" fillId="6" borderId="3" xfId="0" applyNumberFormat="1" applyFont="1" applyFill="1" applyBorder="1"/>
    <xf numFmtId="44" fontId="2" fillId="0" borderId="19" xfId="0" applyNumberFormat="1" applyFont="1" applyBorder="1"/>
    <xf numFmtId="0" fontId="3" fillId="0" borderId="20" xfId="0" applyFont="1" applyBorder="1"/>
    <xf numFmtId="44" fontId="2" fillId="0" borderId="21" xfId="0" applyNumberFormat="1" applyFont="1" applyBorder="1"/>
    <xf numFmtId="44" fontId="2" fillId="0" borderId="21" xfId="1" applyFont="1" applyFill="1" applyBorder="1"/>
    <xf numFmtId="44" fontId="2" fillId="0" borderId="21" xfId="1" applyFont="1" applyBorder="1"/>
    <xf numFmtId="0" fontId="3" fillId="0" borderId="22" xfId="0" applyFont="1" applyBorder="1"/>
    <xf numFmtId="44" fontId="2" fillId="0" borderId="14" xfId="0" applyNumberFormat="1" applyFont="1" applyBorder="1"/>
    <xf numFmtId="44" fontId="2" fillId="0" borderId="14" xfId="1" applyFont="1" applyFill="1" applyBorder="1"/>
    <xf numFmtId="44" fontId="2" fillId="0" borderId="14" xfId="1" applyFont="1" applyBorder="1"/>
    <xf numFmtId="4" fontId="2" fillId="0" borderId="7" xfId="0" applyNumberFormat="1" applyFont="1" applyBorder="1"/>
    <xf numFmtId="0" fontId="2" fillId="0" borderId="15" xfId="0" applyFont="1" applyBorder="1"/>
    <xf numFmtId="0" fontId="2" fillId="0" borderId="0" xfId="0" applyFont="1" applyFill="1" applyBorder="1"/>
    <xf numFmtId="0" fontId="2" fillId="0" borderId="24" xfId="0" applyFont="1" applyBorder="1"/>
    <xf numFmtId="0" fontId="3" fillId="0" borderId="15" xfId="0" applyFont="1" applyBorder="1" applyAlignment="1">
      <alignment horizontal="center"/>
    </xf>
    <xf numFmtId="44" fontId="2" fillId="0" borderId="25" xfId="0" applyNumberFormat="1" applyFont="1" applyFill="1" applyBorder="1"/>
    <xf numFmtId="4" fontId="2" fillId="0" borderId="17" xfId="0" applyNumberFormat="1" applyFont="1" applyFill="1" applyBorder="1"/>
    <xf numFmtId="0" fontId="2" fillId="0" borderId="17" xfId="0" applyFont="1" applyFill="1" applyBorder="1"/>
    <xf numFmtId="0" fontId="3" fillId="0" borderId="26" xfId="0" applyFont="1" applyFill="1" applyBorder="1"/>
    <xf numFmtId="0" fontId="2" fillId="0" borderId="18" xfId="0" applyFont="1" applyBorder="1"/>
    <xf numFmtId="44" fontId="2" fillId="13" borderId="5" xfId="0" applyNumberFormat="1" applyFont="1" applyFill="1" applyBorder="1"/>
    <xf numFmtId="44" fontId="2" fillId="4" borderId="7" xfId="0" applyNumberFormat="1" applyFont="1" applyFill="1" applyBorder="1"/>
    <xf numFmtId="44" fontId="2" fillId="9" borderId="7" xfId="0" applyNumberFormat="1" applyFont="1" applyFill="1" applyBorder="1"/>
    <xf numFmtId="44" fontId="2" fillId="15" borderId="7" xfId="0" applyNumberFormat="1" applyFont="1" applyFill="1" applyBorder="1"/>
    <xf numFmtId="44" fontId="2" fillId="16" borderId="7" xfId="0" applyNumberFormat="1" applyFont="1" applyFill="1" applyBorder="1"/>
    <xf numFmtId="44" fontId="2" fillId="0" borderId="6" xfId="0" applyNumberFormat="1" applyFont="1" applyFill="1" applyBorder="1"/>
    <xf numFmtId="44" fontId="2" fillId="0" borderId="27" xfId="0" applyNumberFormat="1" applyFont="1" applyBorder="1"/>
    <xf numFmtId="44" fontId="2" fillId="0" borderId="27" xfId="1" applyFont="1" applyFill="1" applyBorder="1"/>
    <xf numFmtId="44" fontId="2" fillId="0" borderId="27" xfId="1" applyFont="1" applyBorder="1"/>
    <xf numFmtId="0" fontId="3" fillId="0" borderId="26" xfId="0" applyFont="1" applyBorder="1"/>
    <xf numFmtId="44" fontId="2" fillId="0" borderId="23" xfId="0" applyNumberFormat="1" applyFont="1" applyFill="1" applyBorder="1"/>
    <xf numFmtId="0" fontId="3" fillId="0" borderId="24" xfId="0" applyFont="1" applyBorder="1" applyAlignment="1">
      <alignment horizontal="right"/>
    </xf>
    <xf numFmtId="44" fontId="2" fillId="12" borderId="3" xfId="0" applyNumberFormat="1" applyFont="1" applyFill="1" applyBorder="1"/>
    <xf numFmtId="44" fontId="2" fillId="0" borderId="0" xfId="1" applyFont="1" applyBorder="1"/>
    <xf numFmtId="44" fontId="2" fillId="0" borderId="28" xfId="0" applyNumberFormat="1" applyFont="1" applyBorder="1"/>
    <xf numFmtId="44" fontId="2" fillId="7" borderId="7" xfId="0" applyNumberFormat="1" applyFont="1" applyFill="1" applyBorder="1"/>
    <xf numFmtId="44" fontId="2" fillId="8" borderId="7" xfId="0" applyNumberFormat="1" applyFont="1" applyFill="1" applyBorder="1"/>
    <xf numFmtId="44" fontId="2" fillId="6" borderId="7" xfId="0" applyNumberFormat="1" applyFont="1" applyFill="1" applyBorder="1"/>
    <xf numFmtId="0" fontId="2" fillId="0" borderId="17" xfId="0" applyFont="1" applyBorder="1"/>
    <xf numFmtId="0" fontId="2" fillId="0" borderId="14" xfId="0" applyFont="1" applyFill="1" applyBorder="1"/>
    <xf numFmtId="44" fontId="2" fillId="0" borderId="19" xfId="1" applyFont="1" applyBorder="1"/>
    <xf numFmtId="0" fontId="2" fillId="0" borderId="21" xfId="0" applyFont="1" applyBorder="1"/>
    <xf numFmtId="0" fontId="2" fillId="0" borderId="21" xfId="0" applyFont="1" applyFill="1" applyBorder="1"/>
    <xf numFmtId="44" fontId="2" fillId="11" borderId="3" xfId="1" applyFont="1" applyFill="1" applyBorder="1"/>
    <xf numFmtId="44" fontId="2" fillId="0" borderId="23" xfId="0" applyNumberFormat="1" applyFont="1" applyBorder="1"/>
    <xf numFmtId="44" fontId="2" fillId="0" borderId="21" xfId="1" applyFont="1" applyBorder="1" applyAlignment="1">
      <alignment horizontal="left"/>
    </xf>
    <xf numFmtId="44" fontId="2" fillId="0" borderId="25" xfId="0" applyNumberFormat="1" applyFont="1" applyBorder="1"/>
    <xf numFmtId="0" fontId="3" fillId="0" borderId="1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4" fontId="2" fillId="0" borderId="17" xfId="0" applyNumberFormat="1" applyFont="1" applyFill="1" applyBorder="1"/>
    <xf numFmtId="0" fontId="3" fillId="0" borderId="22" xfId="0" applyFont="1" applyFill="1" applyBorder="1"/>
    <xf numFmtId="44" fontId="2" fillId="0" borderId="21" xfId="0" applyNumberFormat="1" applyFont="1" applyFill="1" applyBorder="1"/>
    <xf numFmtId="44" fontId="2" fillId="0" borderId="28" xfId="0" applyNumberFormat="1" applyFont="1" applyFill="1" applyBorder="1"/>
    <xf numFmtId="44" fontId="2" fillId="0" borderId="14" xfId="0" applyNumberFormat="1" applyFont="1" applyFill="1" applyBorder="1"/>
    <xf numFmtId="0" fontId="2" fillId="0" borderId="12" xfId="0" applyFont="1" applyFill="1" applyBorder="1"/>
    <xf numFmtId="0" fontId="3" fillId="0" borderId="12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44" fontId="2" fillId="0" borderId="19" xfId="1" applyFont="1" applyFill="1" applyBorder="1"/>
    <xf numFmtId="44" fontId="2" fillId="0" borderId="21" xfId="1" applyFont="1" applyFill="1" applyBorder="1" applyAlignment="1">
      <alignment horizontal="left"/>
    </xf>
    <xf numFmtId="0" fontId="2" fillId="0" borderId="15" xfId="0" applyFont="1" applyFill="1" applyBorder="1"/>
    <xf numFmtId="0" fontId="3" fillId="0" borderId="20" xfId="0" applyFont="1" applyFill="1" applyBorder="1"/>
    <xf numFmtId="44" fontId="2" fillId="0" borderId="23" xfId="1" applyFont="1" applyFill="1" applyBorder="1"/>
    <xf numFmtId="44" fontId="2" fillId="0" borderId="1" xfId="1" applyFont="1" applyFill="1" applyBorder="1"/>
    <xf numFmtId="44" fontId="2" fillId="0" borderId="19" xfId="0" applyNumberFormat="1" applyFont="1" applyFill="1" applyBorder="1"/>
    <xf numFmtId="0" fontId="3" fillId="0" borderId="20" xfId="0" applyFont="1" applyFill="1" applyBorder="1" applyAlignment="1">
      <alignment horizontal="left" vertical="center" wrapText="1"/>
    </xf>
    <xf numFmtId="44" fontId="2" fillId="0" borderId="5" xfId="0" applyNumberFormat="1" applyFont="1" applyFill="1" applyBorder="1"/>
    <xf numFmtId="44" fontId="2" fillId="0" borderId="27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/>
    </xf>
    <xf numFmtId="0" fontId="2" fillId="0" borderId="18" xfId="0" applyFont="1" applyFill="1" applyBorder="1"/>
    <xf numFmtId="0" fontId="3" fillId="0" borderId="15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3" xfId="0" applyFont="1" applyFill="1" applyBorder="1"/>
    <xf numFmtId="0" fontId="2" fillId="0" borderId="20" xfId="0" applyFont="1" applyFill="1" applyBorder="1"/>
    <xf numFmtId="4" fontId="2" fillId="0" borderId="7" xfId="0" applyNumberFormat="1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/>
    <xf numFmtId="44" fontId="2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/>
    <xf numFmtId="44" fontId="2" fillId="13" borderId="5" xfId="1" applyFont="1" applyFill="1" applyBorder="1"/>
    <xf numFmtId="0" fontId="3" fillId="0" borderId="29" xfId="0" applyFont="1" applyBorder="1"/>
    <xf numFmtId="0" fontId="3" fillId="3" borderId="30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Border="1"/>
    <xf numFmtId="44" fontId="2" fillId="0" borderId="6" xfId="1" applyFont="1" applyBorder="1"/>
    <xf numFmtId="0" fontId="3" fillId="0" borderId="31" xfId="0" applyFont="1" applyBorder="1"/>
    <xf numFmtId="0" fontId="3" fillId="0" borderId="32" xfId="0" applyFont="1" applyBorder="1" applyAlignment="1">
      <alignment horizontal="left" vertical="center" wrapText="1"/>
    </xf>
    <xf numFmtId="44" fontId="2" fillId="0" borderId="33" xfId="0" applyNumberFormat="1" applyFont="1" applyBorder="1"/>
    <xf numFmtId="0" fontId="3" fillId="0" borderId="32" xfId="0" applyFont="1" applyBorder="1"/>
    <xf numFmtId="0" fontId="3" fillId="0" borderId="12" xfId="0" applyFont="1" applyBorder="1"/>
    <xf numFmtId="44" fontId="2" fillId="0" borderId="33" xfId="0" applyNumberFormat="1" applyFont="1" applyFill="1" applyBorder="1"/>
    <xf numFmtId="44" fontId="2" fillId="0" borderId="28" xfId="1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5"/>
  <sheetViews>
    <sheetView tabSelected="1" zoomScaleNormal="100" workbookViewId="0">
      <pane xSplit="15600" topLeftCell="R1"/>
      <selection activeCell="C23" sqref="C23"/>
      <selection pane="topRight" activeCell="W21" sqref="W21:W23"/>
    </sheetView>
  </sheetViews>
  <sheetFormatPr baseColWidth="10" defaultRowHeight="15" x14ac:dyDescent="0.25"/>
  <cols>
    <col min="1" max="1" width="4.5703125" customWidth="1"/>
    <col min="2" max="2" width="33.140625" bestFit="1" customWidth="1"/>
    <col min="3" max="3" width="28.140625" customWidth="1"/>
    <col min="4" max="4" width="15.7109375" bestFit="1" customWidth="1"/>
    <col min="5" max="5" width="16.42578125" customWidth="1"/>
    <col min="6" max="7" width="14.85546875" customWidth="1"/>
    <col min="8" max="8" width="15" customWidth="1"/>
    <col min="9" max="9" width="14.85546875" customWidth="1"/>
    <col min="10" max="10" width="15" customWidth="1"/>
    <col min="11" max="12" width="14.140625" customWidth="1"/>
    <col min="13" max="13" width="15.140625" customWidth="1"/>
    <col min="14" max="22" width="14.140625" customWidth="1"/>
    <col min="23" max="23" width="14.85546875" customWidth="1"/>
    <col min="24" max="24" width="14.42578125" bestFit="1" customWidth="1"/>
    <col min="25" max="25" width="12.5703125" bestFit="1" customWidth="1"/>
    <col min="26" max="26" width="15" customWidth="1"/>
    <col min="29" max="29" width="12.7109375" customWidth="1"/>
    <col min="30" max="30" width="12" bestFit="1" customWidth="1"/>
  </cols>
  <sheetData>
    <row r="1" spans="2:26" s="1" customFormat="1" ht="12.75" x14ac:dyDescent="0.2">
      <c r="C1" s="202" t="s">
        <v>58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2:26" s="1" customFormat="1" ht="9.75" customHeight="1" thickBot="1" x14ac:dyDescent="0.25"/>
    <row r="3" spans="2:26" s="1" customFormat="1" ht="15.75" customHeight="1" thickBot="1" x14ac:dyDescent="0.25">
      <c r="E3" s="199" t="s">
        <v>57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192"/>
      <c r="U3" s="192"/>
      <c r="V3" s="193"/>
    </row>
    <row r="4" spans="2:26" s="1" customFormat="1" ht="39" thickBot="1" x14ac:dyDescent="0.25">
      <c r="B4" s="131" t="s">
        <v>56</v>
      </c>
      <c r="C4" s="131" t="s">
        <v>55</v>
      </c>
      <c r="D4" s="131" t="s">
        <v>54</v>
      </c>
      <c r="E4" s="130">
        <v>42491</v>
      </c>
      <c r="F4" s="130">
        <v>42522</v>
      </c>
      <c r="G4" s="130">
        <v>42552</v>
      </c>
      <c r="H4" s="130">
        <v>42675</v>
      </c>
      <c r="I4" s="130">
        <v>42705</v>
      </c>
      <c r="J4" s="130">
        <v>42736</v>
      </c>
      <c r="K4" s="130">
        <v>42767</v>
      </c>
      <c r="L4" s="130">
        <v>42795</v>
      </c>
      <c r="M4" s="130">
        <v>42826</v>
      </c>
      <c r="N4" s="130">
        <v>42856</v>
      </c>
      <c r="O4" s="130">
        <v>42887</v>
      </c>
      <c r="P4" s="130">
        <v>42917</v>
      </c>
      <c r="Q4" s="130">
        <v>42948</v>
      </c>
      <c r="R4" s="130">
        <v>42979</v>
      </c>
      <c r="S4" s="130">
        <v>43009</v>
      </c>
      <c r="T4" s="130">
        <v>43040</v>
      </c>
      <c r="U4" s="130">
        <v>43070</v>
      </c>
      <c r="V4" s="130">
        <v>43101</v>
      </c>
      <c r="W4" s="129" t="s">
        <v>53</v>
      </c>
      <c r="X4" s="129" t="s">
        <v>52</v>
      </c>
    </row>
    <row r="5" spans="2:26" s="1" customFormat="1" ht="12.75" x14ac:dyDescent="0.2">
      <c r="B5" s="204" t="s">
        <v>51</v>
      </c>
      <c r="C5" s="111" t="s">
        <v>24</v>
      </c>
      <c r="D5" s="72">
        <v>2804364.13</v>
      </c>
      <c r="E5" s="72"/>
      <c r="F5" s="72"/>
      <c r="G5" s="72"/>
      <c r="H5" s="72">
        <v>737938.33</v>
      </c>
      <c r="I5" s="120"/>
      <c r="J5" s="72">
        <v>858663.33</v>
      </c>
      <c r="K5" s="72">
        <v>557432.43000000005</v>
      </c>
      <c r="L5" s="72">
        <v>557432.43000000005</v>
      </c>
      <c r="M5" s="72">
        <v>92897.61</v>
      </c>
      <c r="N5" s="72"/>
      <c r="O5" s="72"/>
      <c r="P5" s="72"/>
      <c r="Q5" s="72"/>
      <c r="R5" s="72"/>
      <c r="S5" s="72"/>
      <c r="T5" s="72"/>
      <c r="U5" s="72"/>
      <c r="V5" s="72"/>
      <c r="W5" s="69">
        <f t="shared" ref="W5:W10" si="0">SUM(E5:O5)</f>
        <v>2804364.13</v>
      </c>
      <c r="X5" s="128">
        <f>D5-W5</f>
        <v>0</v>
      </c>
    </row>
    <row r="6" spans="2:26" s="1" customFormat="1" ht="12.75" x14ac:dyDescent="0.2">
      <c r="B6" s="203"/>
      <c r="C6" s="88" t="s">
        <v>30</v>
      </c>
      <c r="D6" s="87">
        <v>72601.759999999995</v>
      </c>
      <c r="E6" s="86">
        <v>72601.759999999995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5">
        <f t="shared" si="0"/>
        <v>72601.759999999995</v>
      </c>
      <c r="X6" s="116">
        <f>D6-W6</f>
        <v>0</v>
      </c>
    </row>
    <row r="7" spans="2:26" s="1" customFormat="1" ht="12.75" x14ac:dyDescent="0.2">
      <c r="B7" s="203"/>
      <c r="C7" s="88" t="s">
        <v>50</v>
      </c>
      <c r="D7" s="87">
        <v>27390</v>
      </c>
      <c r="E7" s="87"/>
      <c r="F7" s="87"/>
      <c r="G7" s="87"/>
      <c r="H7" s="87">
        <v>27390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85">
        <f t="shared" si="0"/>
        <v>27390</v>
      </c>
      <c r="X7" s="116">
        <f>D7-W7</f>
        <v>0</v>
      </c>
    </row>
    <row r="8" spans="2:26" s="1" customFormat="1" ht="12.75" x14ac:dyDescent="0.2">
      <c r="B8" s="203"/>
      <c r="C8" s="88" t="s">
        <v>47</v>
      </c>
      <c r="D8" s="87">
        <v>143888.79999999999</v>
      </c>
      <c r="E8" s="87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87"/>
      <c r="M8" s="87">
        <v>143888.79999999999</v>
      </c>
      <c r="N8" s="87"/>
      <c r="O8" s="87"/>
      <c r="P8" s="87"/>
      <c r="Q8" s="87"/>
      <c r="R8" s="87"/>
      <c r="S8" s="87"/>
      <c r="T8" s="87"/>
      <c r="U8" s="87"/>
      <c r="V8" s="87"/>
      <c r="W8" s="85">
        <f t="shared" si="0"/>
        <v>143888.79999999999</v>
      </c>
      <c r="X8" s="116">
        <f>D8-W8</f>
        <v>0</v>
      </c>
    </row>
    <row r="9" spans="2:26" s="1" customFormat="1" ht="12.75" x14ac:dyDescent="0.2">
      <c r="B9" s="203"/>
      <c r="C9" s="88" t="s">
        <v>38</v>
      </c>
      <c r="D9" s="87">
        <v>56825.120000000003</v>
      </c>
      <c r="E9" s="86"/>
      <c r="F9" s="86"/>
      <c r="G9" s="86"/>
      <c r="H9" s="86">
        <v>0</v>
      </c>
      <c r="I9" s="86">
        <v>0</v>
      </c>
      <c r="J9" s="86">
        <v>0</v>
      </c>
      <c r="K9" s="86">
        <v>0</v>
      </c>
      <c r="L9" s="86"/>
      <c r="M9" s="86">
        <v>56825.120000000003</v>
      </c>
      <c r="N9" s="87"/>
      <c r="O9" s="87"/>
      <c r="P9" s="87"/>
      <c r="Q9" s="87"/>
      <c r="R9" s="87"/>
      <c r="S9" s="87"/>
      <c r="T9" s="87"/>
      <c r="U9" s="87"/>
      <c r="V9" s="87"/>
      <c r="W9" s="85">
        <f t="shared" si="0"/>
        <v>56825.120000000003</v>
      </c>
      <c r="X9" s="116">
        <f>D9-W9</f>
        <v>0</v>
      </c>
    </row>
    <row r="10" spans="2:26" s="1" customFormat="1" ht="13.5" thickBot="1" x14ac:dyDescent="0.25">
      <c r="B10" s="203"/>
      <c r="C10" s="188" t="s">
        <v>49</v>
      </c>
      <c r="D10" s="65">
        <v>2921.6</v>
      </c>
      <c r="E10" s="64"/>
      <c r="F10" s="64"/>
      <c r="G10" s="64"/>
      <c r="H10" s="64"/>
      <c r="I10" s="64"/>
      <c r="J10" s="64"/>
      <c r="K10" s="64"/>
      <c r="L10" s="64"/>
      <c r="M10" s="64">
        <v>2921.6</v>
      </c>
      <c r="N10" s="115"/>
      <c r="O10" s="115"/>
      <c r="P10" s="115"/>
      <c r="Q10" s="115"/>
      <c r="R10" s="115"/>
      <c r="S10" s="115"/>
      <c r="T10" s="115"/>
      <c r="U10" s="115"/>
      <c r="V10" s="115"/>
      <c r="W10" s="89">
        <f t="shared" si="0"/>
        <v>2921.6</v>
      </c>
      <c r="X10" s="126"/>
    </row>
    <row r="11" spans="2:26" s="1" customFormat="1" ht="13.5" thickBot="1" x14ac:dyDescent="0.25">
      <c r="B11" s="57"/>
      <c r="C11" s="62" t="s">
        <v>26</v>
      </c>
      <c r="D11" s="76">
        <f>SUM(D5:D10)</f>
        <v>3107991.4099999997</v>
      </c>
      <c r="E11" s="82">
        <f>SUM(E5:E10)</f>
        <v>72601.759999999995</v>
      </c>
      <c r="F11" s="77">
        <f>SUM(F5:F10)</f>
        <v>0</v>
      </c>
      <c r="G11" s="77"/>
      <c r="H11" s="114">
        <f t="shared" ref="H11:M11" si="1">SUM(H5:H10)</f>
        <v>765328.33</v>
      </c>
      <c r="I11" s="51">
        <f t="shared" si="1"/>
        <v>0</v>
      </c>
      <c r="J11" s="81">
        <f t="shared" si="1"/>
        <v>858663.33</v>
      </c>
      <c r="K11" s="81">
        <f t="shared" si="1"/>
        <v>557432.43000000005</v>
      </c>
      <c r="L11" s="80">
        <f t="shared" si="1"/>
        <v>557432.43000000005</v>
      </c>
      <c r="M11" s="79">
        <f t="shared" si="1"/>
        <v>296533.12999999995</v>
      </c>
      <c r="N11" s="76"/>
      <c r="O11" s="76"/>
      <c r="P11" s="76"/>
      <c r="Q11" s="76"/>
      <c r="R11" s="76"/>
      <c r="S11" s="76"/>
      <c r="T11" s="76"/>
      <c r="U11" s="76"/>
      <c r="V11" s="76"/>
      <c r="W11" s="76">
        <f>SUM(W5:W10)</f>
        <v>3107991.4099999997</v>
      </c>
      <c r="X11" s="58">
        <f>SUM(X5:X10)</f>
        <v>0</v>
      </c>
      <c r="Z11" s="2"/>
    </row>
    <row r="12" spans="2:26" s="1" customFormat="1" ht="8.25" customHeight="1" thickBot="1" x14ac:dyDescent="0.25">
      <c r="B12" s="63"/>
      <c r="C12" s="57"/>
      <c r="D12" s="38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75"/>
    </row>
    <row r="13" spans="2:26" s="1" customFormat="1" ht="12.75" x14ac:dyDescent="0.2">
      <c r="B13" s="204" t="s">
        <v>48</v>
      </c>
      <c r="C13" s="111" t="s">
        <v>24</v>
      </c>
      <c r="D13" s="91">
        <v>3800134.08</v>
      </c>
      <c r="E13" s="90"/>
      <c r="F13" s="90"/>
      <c r="G13" s="90"/>
      <c r="H13" s="90">
        <v>769038.16</v>
      </c>
      <c r="I13" s="90">
        <v>1155881.71</v>
      </c>
      <c r="J13" s="90">
        <v>600848.67000000004</v>
      </c>
      <c r="K13" s="90">
        <v>600848.67000000004</v>
      </c>
      <c r="L13" s="90">
        <v>600848.66500000004</v>
      </c>
      <c r="M13" s="90">
        <v>72668.2</v>
      </c>
      <c r="N13" s="91"/>
      <c r="O13" s="91"/>
      <c r="P13" s="91"/>
      <c r="Q13" s="91"/>
      <c r="R13" s="91"/>
      <c r="S13" s="91"/>
      <c r="T13" s="91"/>
      <c r="U13" s="91"/>
      <c r="V13" s="91"/>
      <c r="W13" s="89">
        <f>SUM(E13:O13)</f>
        <v>3800134.0750000002</v>
      </c>
      <c r="X13" s="122"/>
    </row>
    <row r="14" spans="2:26" s="1" customFormat="1" ht="12.75" x14ac:dyDescent="0.2">
      <c r="B14" s="203"/>
      <c r="C14" s="88" t="s">
        <v>30</v>
      </c>
      <c r="D14" s="87">
        <v>186563.29</v>
      </c>
      <c r="E14" s="86"/>
      <c r="F14" s="86">
        <v>186563.29</v>
      </c>
      <c r="G14" s="86"/>
      <c r="H14" s="86"/>
      <c r="I14" s="86"/>
      <c r="J14" s="86"/>
      <c r="K14" s="86"/>
      <c r="L14" s="86"/>
      <c r="M14" s="86"/>
      <c r="N14" s="91"/>
      <c r="O14" s="91"/>
      <c r="P14" s="91"/>
      <c r="Q14" s="91"/>
      <c r="R14" s="91"/>
      <c r="S14" s="91"/>
      <c r="T14" s="91"/>
      <c r="U14" s="91"/>
      <c r="V14" s="91"/>
      <c r="W14" s="89">
        <f>SUM(E14:O14)</f>
        <v>186563.29</v>
      </c>
      <c r="X14" s="116">
        <f>D14-W14</f>
        <v>0</v>
      </c>
    </row>
    <row r="15" spans="2:26" s="1" customFormat="1" ht="12.75" x14ac:dyDescent="0.2">
      <c r="B15" s="203"/>
      <c r="C15" s="88" t="s">
        <v>47</v>
      </c>
      <c r="D15" s="127">
        <v>26294.400000000001</v>
      </c>
      <c r="E15" s="86"/>
      <c r="F15" s="86"/>
      <c r="G15" s="86"/>
      <c r="H15" s="86"/>
      <c r="I15" s="86"/>
      <c r="J15" s="86"/>
      <c r="K15" s="86"/>
      <c r="L15" s="86"/>
      <c r="M15" s="86">
        <v>26294.400000000001</v>
      </c>
      <c r="N15" s="91"/>
      <c r="O15" s="91"/>
      <c r="P15" s="91"/>
      <c r="Q15" s="91"/>
      <c r="R15" s="91"/>
      <c r="S15" s="91"/>
      <c r="T15" s="91"/>
      <c r="U15" s="91"/>
      <c r="V15" s="91"/>
      <c r="W15" s="89">
        <f>SUM(E15:O15)</f>
        <v>26294.400000000001</v>
      </c>
      <c r="X15" s="116">
        <f>D15-W15</f>
        <v>0</v>
      </c>
    </row>
    <row r="16" spans="2:26" s="1" customFormat="1" ht="12.75" x14ac:dyDescent="0.2">
      <c r="B16" s="203"/>
      <c r="C16" s="88" t="s">
        <v>38</v>
      </c>
      <c r="D16" s="87">
        <v>73113.039999999994</v>
      </c>
      <c r="E16" s="86"/>
      <c r="F16" s="86"/>
      <c r="G16" s="86"/>
      <c r="H16" s="86"/>
      <c r="I16" s="86"/>
      <c r="J16" s="86"/>
      <c r="K16" s="86"/>
      <c r="L16" s="86"/>
      <c r="M16" s="86">
        <v>73113.039999999994</v>
      </c>
      <c r="N16" s="91"/>
      <c r="O16" s="91"/>
      <c r="P16" s="91"/>
      <c r="Q16" s="91"/>
      <c r="R16" s="91"/>
      <c r="S16" s="91"/>
      <c r="T16" s="91"/>
      <c r="U16" s="91"/>
      <c r="V16" s="91"/>
      <c r="W16" s="89">
        <f>SUM(E16:O16)</f>
        <v>73113.039999999994</v>
      </c>
      <c r="X16" s="116">
        <f>D16-W16</f>
        <v>0</v>
      </c>
    </row>
    <row r="17" spans="2:30" s="1" customFormat="1" ht="12.75" x14ac:dyDescent="0.2">
      <c r="B17" s="203"/>
      <c r="C17" s="88" t="s">
        <v>46</v>
      </c>
      <c r="D17" s="87">
        <v>4815.62</v>
      </c>
      <c r="E17" s="86"/>
      <c r="F17" s="86"/>
      <c r="G17" s="86"/>
      <c r="H17" s="86"/>
      <c r="I17" s="86"/>
      <c r="J17" s="86"/>
      <c r="K17" s="86"/>
      <c r="L17" s="86"/>
      <c r="M17" s="86">
        <v>4815.62</v>
      </c>
      <c r="N17" s="87"/>
      <c r="O17" s="87"/>
      <c r="P17" s="87"/>
      <c r="Q17" s="87"/>
      <c r="R17" s="87"/>
      <c r="S17" s="87"/>
      <c r="T17" s="87"/>
      <c r="U17" s="87"/>
      <c r="V17" s="87"/>
      <c r="W17" s="85">
        <f>SUM(E17:O17)</f>
        <v>4815.62</v>
      </c>
      <c r="X17" s="116">
        <f>D17-W17</f>
        <v>0</v>
      </c>
    </row>
    <row r="18" spans="2:30" s="1" customFormat="1" ht="13.5" thickBot="1" x14ac:dyDescent="0.25">
      <c r="B18" s="177"/>
      <c r="C18" s="188" t="s">
        <v>62</v>
      </c>
      <c r="D18" s="87">
        <v>2284436.08</v>
      </c>
      <c r="E18" s="64"/>
      <c r="F18" s="64"/>
      <c r="G18" s="64"/>
      <c r="H18" s="64"/>
      <c r="I18" s="64"/>
      <c r="J18" s="64"/>
      <c r="K18" s="64"/>
      <c r="L18" s="64"/>
      <c r="M18" s="64"/>
      <c r="N18" s="115"/>
      <c r="O18" s="115"/>
      <c r="P18" s="115"/>
      <c r="Q18" s="115"/>
      <c r="R18" s="115"/>
      <c r="S18" s="115"/>
      <c r="T18" s="115"/>
      <c r="U18" s="115"/>
      <c r="V18" s="115"/>
      <c r="W18" s="89"/>
      <c r="X18" s="116">
        <f>D18-W18</f>
        <v>2284436.08</v>
      </c>
    </row>
    <row r="19" spans="2:30" s="1" customFormat="1" ht="13.5" thickBot="1" x14ac:dyDescent="0.25">
      <c r="B19" s="63"/>
      <c r="C19" s="62" t="s">
        <v>26</v>
      </c>
      <c r="D19" s="76">
        <f>SUM(D13:D18)</f>
        <v>6375356.5099999998</v>
      </c>
      <c r="E19" s="77">
        <f>SUM(E13:E17)</f>
        <v>0</v>
      </c>
      <c r="F19" s="82">
        <f>SUM(F13:F17)</f>
        <v>186563.29</v>
      </c>
      <c r="G19" s="77"/>
      <c r="H19" s="114">
        <f>SUM(H13:H17)</f>
        <v>769038.16</v>
      </c>
      <c r="I19" s="125">
        <f>SUM(I12:I17)</f>
        <v>1155881.71</v>
      </c>
      <c r="J19" s="81">
        <f>SUM(J13:J17)</f>
        <v>600848.67000000004</v>
      </c>
      <c r="K19" s="81">
        <f>SUM(K13:K17)</f>
        <v>600848.67000000004</v>
      </c>
      <c r="L19" s="80">
        <f>SUM(L13:L17)</f>
        <v>600848.66500000004</v>
      </c>
      <c r="M19" s="79">
        <f>SUM(M13:M17)</f>
        <v>176891.26</v>
      </c>
      <c r="N19" s="76"/>
      <c r="O19" s="76"/>
      <c r="P19" s="76"/>
      <c r="Q19" s="76"/>
      <c r="R19" s="76"/>
      <c r="S19" s="76"/>
      <c r="T19" s="76"/>
      <c r="U19" s="76"/>
      <c r="V19" s="76"/>
      <c r="W19" s="76">
        <f>SUM(W13:W18)</f>
        <v>4090920.4250000003</v>
      </c>
      <c r="X19" s="58">
        <f>SUM(X13:X18)</f>
        <v>2284436.08</v>
      </c>
    </row>
    <row r="20" spans="2:30" s="1" customFormat="1" ht="8.25" customHeight="1" thickBot="1" x14ac:dyDescent="0.25">
      <c r="B20" s="63"/>
      <c r="C20" s="57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75"/>
    </row>
    <row r="21" spans="2:30" s="1" customFormat="1" ht="15" customHeight="1" x14ac:dyDescent="0.2">
      <c r="B21" s="205" t="s">
        <v>45</v>
      </c>
      <c r="C21" s="111" t="s">
        <v>24</v>
      </c>
      <c r="D21" s="72">
        <v>293109.52</v>
      </c>
      <c r="E21" s="99"/>
      <c r="F21" s="99"/>
      <c r="G21" s="99"/>
      <c r="H21" s="99"/>
      <c r="I21" s="99"/>
      <c r="J21" s="70">
        <v>293109.52</v>
      </c>
      <c r="K21" s="99"/>
      <c r="L21" s="99"/>
      <c r="M21" s="99"/>
      <c r="N21" s="120"/>
      <c r="O21" s="120"/>
      <c r="P21" s="120"/>
      <c r="Q21" s="120"/>
      <c r="R21" s="120"/>
      <c r="S21" s="120"/>
      <c r="T21" s="120"/>
      <c r="U21" s="120"/>
      <c r="V21" s="120"/>
      <c r="W21" s="69">
        <f>J21</f>
        <v>293109.52</v>
      </c>
      <c r="X21" s="122">
        <f>D21-J21</f>
        <v>0</v>
      </c>
    </row>
    <row r="22" spans="2:30" s="1" customFormat="1" ht="15" customHeight="1" x14ac:dyDescent="0.2">
      <c r="B22" s="206"/>
      <c r="C22" s="88" t="s">
        <v>44</v>
      </c>
      <c r="D22" s="87">
        <v>12782</v>
      </c>
      <c r="E22" s="124"/>
      <c r="F22" s="124"/>
      <c r="G22" s="124"/>
      <c r="H22" s="124"/>
      <c r="I22" s="124"/>
      <c r="J22" s="86">
        <v>12782</v>
      </c>
      <c r="K22" s="124"/>
      <c r="L22" s="124"/>
      <c r="M22" s="124"/>
      <c r="N22" s="123"/>
      <c r="O22" s="123"/>
      <c r="P22" s="123"/>
      <c r="Q22" s="123"/>
      <c r="R22" s="123"/>
      <c r="S22" s="123"/>
      <c r="T22" s="123"/>
      <c r="U22" s="123"/>
      <c r="V22" s="123"/>
      <c r="W22" s="85">
        <f>J22</f>
        <v>12782</v>
      </c>
      <c r="X22" s="122">
        <f>D22-J22</f>
        <v>0</v>
      </c>
    </row>
    <row r="23" spans="2:30" s="1" customFormat="1" ht="12.75" x14ac:dyDescent="0.2">
      <c r="B23" s="93"/>
      <c r="C23" s="178" t="s">
        <v>43</v>
      </c>
      <c r="D23" s="115">
        <v>1659971.27</v>
      </c>
      <c r="E23" s="94"/>
      <c r="F23" s="94"/>
      <c r="G23" s="94"/>
      <c r="H23" s="94"/>
      <c r="I23" s="94"/>
      <c r="J23" s="94"/>
      <c r="K23" s="94"/>
      <c r="L23" s="94"/>
      <c r="M23" s="94"/>
      <c r="N23" s="34"/>
      <c r="O23" s="34"/>
      <c r="P23" s="34"/>
      <c r="Q23" s="34"/>
      <c r="R23" s="34"/>
      <c r="S23" s="34"/>
      <c r="T23" s="34"/>
      <c r="U23" s="123"/>
      <c r="V23" s="123"/>
      <c r="W23" s="87">
        <f>SUM(E23:O23)</f>
        <v>0</v>
      </c>
      <c r="X23" s="191">
        <f>D23-W23</f>
        <v>1659971.27</v>
      </c>
    </row>
    <row r="24" spans="2:30" s="1" customFormat="1" ht="13.5" thickBot="1" x14ac:dyDescent="0.25">
      <c r="B24" s="95"/>
      <c r="C24" s="185"/>
      <c r="D24" s="110"/>
      <c r="E24" s="182"/>
      <c r="F24" s="182"/>
      <c r="G24" s="182"/>
      <c r="H24" s="182"/>
      <c r="I24" s="182"/>
      <c r="J24" s="182"/>
      <c r="K24" s="182"/>
      <c r="L24" s="182"/>
      <c r="M24" s="182"/>
      <c r="N24" s="183"/>
      <c r="O24" s="183"/>
      <c r="P24" s="183"/>
      <c r="Q24" s="183"/>
      <c r="R24" s="183"/>
      <c r="S24" s="183"/>
      <c r="T24" s="183"/>
      <c r="U24" s="38"/>
      <c r="V24" s="38"/>
      <c r="W24" s="65"/>
      <c r="X24" s="184"/>
    </row>
    <row r="25" spans="2:30" s="1" customFormat="1" ht="13.5" thickBot="1" x14ac:dyDescent="0.25">
      <c r="B25" s="63"/>
      <c r="C25" s="62" t="s">
        <v>26</v>
      </c>
      <c r="D25" s="54">
        <f>SUM(D21:D24)</f>
        <v>1965862.79</v>
      </c>
      <c r="E25" s="37"/>
      <c r="F25" s="37"/>
      <c r="G25" s="37"/>
      <c r="H25" s="37"/>
      <c r="I25" s="37"/>
      <c r="J25" s="106">
        <f>SUM(J21:J23)</f>
        <v>305891.52</v>
      </c>
      <c r="K25" s="37"/>
      <c r="L25" s="37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54">
        <f>SUM(W21:W24)</f>
        <v>305891.52</v>
      </c>
      <c r="X25" s="179">
        <f>SUM(X21:X24)</f>
        <v>1659971.27</v>
      </c>
      <c r="Z25" s="2"/>
    </row>
    <row r="26" spans="2:30" s="1" customFormat="1" ht="8.25" customHeight="1" thickBot="1" x14ac:dyDescent="0.25">
      <c r="B26" s="63"/>
      <c r="C26" s="5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75"/>
    </row>
    <row r="27" spans="2:30" s="1" customFormat="1" ht="15" customHeight="1" x14ac:dyDescent="0.2">
      <c r="B27" s="93"/>
      <c r="C27" s="111" t="s">
        <v>42</v>
      </c>
      <c r="D27" s="72">
        <v>96193.68</v>
      </c>
      <c r="E27" s="99"/>
      <c r="F27" s="70">
        <v>57044.24</v>
      </c>
      <c r="G27" s="70">
        <v>39149.440000000002</v>
      </c>
      <c r="H27" s="99"/>
      <c r="I27" s="99"/>
      <c r="J27" s="99"/>
      <c r="K27" s="99"/>
      <c r="L27" s="99"/>
      <c r="M27" s="99"/>
      <c r="N27" s="120"/>
      <c r="O27" s="120"/>
      <c r="P27" s="120"/>
      <c r="Q27" s="120"/>
      <c r="R27" s="120"/>
      <c r="S27" s="120"/>
      <c r="T27" s="120"/>
      <c r="U27" s="120"/>
      <c r="V27" s="120"/>
      <c r="W27" s="69">
        <f>F27+G27</f>
        <v>96193.68</v>
      </c>
      <c r="X27" s="83">
        <f t="shared" ref="X27:X32" si="2">D27-W27</f>
        <v>0</v>
      </c>
    </row>
    <row r="28" spans="2:30" s="1" customFormat="1" ht="12.75" x14ac:dyDescent="0.2">
      <c r="B28" s="203" t="s">
        <v>41</v>
      </c>
      <c r="C28" s="84" t="s">
        <v>24</v>
      </c>
      <c r="D28" s="91">
        <v>5917533.4900000002</v>
      </c>
      <c r="E28" s="90"/>
      <c r="F28" s="90"/>
      <c r="G28" s="90"/>
      <c r="H28" s="90"/>
      <c r="I28" s="90"/>
      <c r="J28" s="90"/>
      <c r="K28" s="90">
        <v>46497.440000000002</v>
      </c>
      <c r="L28" s="90">
        <v>172914.72</v>
      </c>
      <c r="M28" s="90">
        <v>171059.68</v>
      </c>
      <c r="N28" s="91">
        <v>163317.44</v>
      </c>
      <c r="O28" s="91">
        <v>172272.32</v>
      </c>
      <c r="P28" s="91">
        <v>172272.32</v>
      </c>
      <c r="Q28" s="91">
        <v>172272.32</v>
      </c>
      <c r="R28" s="91">
        <v>172272.32</v>
      </c>
      <c r="S28" s="91">
        <v>172272.32</v>
      </c>
      <c r="T28" s="91">
        <v>172272.32</v>
      </c>
      <c r="U28" s="91">
        <v>344544.68</v>
      </c>
      <c r="V28" s="91">
        <v>189228.66</v>
      </c>
      <c r="W28" s="89">
        <f>SUM(E28:V28)</f>
        <v>2121196.5400000005</v>
      </c>
      <c r="X28" s="83">
        <f t="shared" si="2"/>
        <v>3796336.9499999997</v>
      </c>
      <c r="AC28" s="34"/>
      <c r="AD28" s="34"/>
    </row>
    <row r="29" spans="2:30" s="1" customFormat="1" ht="12.75" x14ac:dyDescent="0.2">
      <c r="B29" s="203"/>
      <c r="C29" s="88" t="s">
        <v>30</v>
      </c>
      <c r="D29" s="87">
        <v>1460.8</v>
      </c>
      <c r="E29" s="86"/>
      <c r="F29" s="86"/>
      <c r="G29" s="86"/>
      <c r="H29" s="86"/>
      <c r="I29" s="86"/>
      <c r="J29" s="86"/>
      <c r="K29" s="86">
        <v>1460.8</v>
      </c>
      <c r="L29" s="86"/>
      <c r="M29" s="86"/>
      <c r="N29" s="91"/>
      <c r="O29" s="91"/>
      <c r="P29" s="91"/>
      <c r="Q29" s="91"/>
      <c r="R29" s="91"/>
      <c r="S29" s="91"/>
      <c r="T29" s="91"/>
      <c r="U29" s="91"/>
      <c r="V29" s="91"/>
      <c r="W29" s="89">
        <f>SUM(E29:M29)</f>
        <v>1460.8</v>
      </c>
      <c r="X29" s="116">
        <f t="shared" si="2"/>
        <v>0</v>
      </c>
      <c r="AC29" s="34"/>
      <c r="AD29" s="34"/>
    </row>
    <row r="30" spans="2:30" s="1" customFormat="1" ht="12.75" x14ac:dyDescent="0.2">
      <c r="B30" s="203"/>
      <c r="C30" s="88" t="s">
        <v>40</v>
      </c>
      <c r="D30" s="87">
        <v>730.4</v>
      </c>
      <c r="E30" s="86"/>
      <c r="F30" s="86"/>
      <c r="G30" s="86"/>
      <c r="H30" s="86"/>
      <c r="I30" s="86"/>
      <c r="J30" s="86"/>
      <c r="K30" s="86">
        <v>730.4</v>
      </c>
      <c r="L30" s="86"/>
      <c r="M30" s="86"/>
      <c r="N30" s="91"/>
      <c r="O30" s="91"/>
      <c r="P30" s="91"/>
      <c r="Q30" s="91"/>
      <c r="R30" s="91"/>
      <c r="S30" s="91"/>
      <c r="T30" s="91"/>
      <c r="U30" s="91"/>
      <c r="V30" s="91"/>
      <c r="W30" s="89">
        <f>SUM(E30:M30)</f>
        <v>730.4</v>
      </c>
      <c r="X30" s="116">
        <f t="shared" si="2"/>
        <v>0</v>
      </c>
      <c r="AC30" s="34"/>
      <c r="AD30" s="34"/>
    </row>
    <row r="31" spans="2:30" s="1" customFormat="1" ht="12.75" x14ac:dyDescent="0.2">
      <c r="B31" s="203"/>
      <c r="C31" s="88" t="s">
        <v>38</v>
      </c>
      <c r="D31" s="87">
        <v>123583.67999999999</v>
      </c>
      <c r="E31" s="86"/>
      <c r="F31" s="86"/>
      <c r="G31" s="86"/>
      <c r="H31" s="86"/>
      <c r="I31" s="86"/>
      <c r="J31" s="86"/>
      <c r="K31" s="86">
        <v>123583.67999999999</v>
      </c>
      <c r="L31" s="86"/>
      <c r="M31" s="86"/>
      <c r="N31" s="91"/>
      <c r="O31" s="91"/>
      <c r="P31" s="91"/>
      <c r="Q31" s="91"/>
      <c r="R31" s="91"/>
      <c r="S31" s="91"/>
      <c r="T31" s="91"/>
      <c r="U31" s="91"/>
      <c r="V31" s="91"/>
      <c r="W31" s="89">
        <f>SUM(E31:M31)</f>
        <v>123583.67999999999</v>
      </c>
      <c r="X31" s="116">
        <f t="shared" si="2"/>
        <v>0</v>
      </c>
      <c r="AC31" s="176"/>
      <c r="AD31" s="13"/>
    </row>
    <row r="32" spans="2:30" s="1" customFormat="1" ht="39" thickBot="1" x14ac:dyDescent="0.25">
      <c r="B32" s="203"/>
      <c r="C32" s="186" t="s">
        <v>61</v>
      </c>
      <c r="D32" s="110">
        <v>770839.61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08">
        <f>SUM(E32:O32)</f>
        <v>0</v>
      </c>
      <c r="X32" s="187">
        <f t="shared" si="2"/>
        <v>770839.61</v>
      </c>
      <c r="AC32" s="115"/>
      <c r="AD32" s="115"/>
    </row>
    <row r="33" spans="2:30" s="1" customFormat="1" ht="13.5" thickBot="1" x14ac:dyDescent="0.25">
      <c r="B33" s="63"/>
      <c r="C33" s="62" t="s">
        <v>26</v>
      </c>
      <c r="D33" s="54">
        <f>SUM(D27:D32)</f>
        <v>6910341.6600000001</v>
      </c>
      <c r="E33" s="55">
        <f>SUM(E28:E32)</f>
        <v>0</v>
      </c>
      <c r="F33" s="119">
        <f>SUM(F27:F32)</f>
        <v>57044.24</v>
      </c>
      <c r="G33" s="119">
        <f>SUM(G27:G32)</f>
        <v>39149.440000000002</v>
      </c>
      <c r="H33" s="55">
        <f>SUM(H28:H32)</f>
        <v>0</v>
      </c>
      <c r="I33" s="55">
        <f>SUM(I20:I32)</f>
        <v>0</v>
      </c>
      <c r="J33" s="55">
        <f>SUM(J28:J32)</f>
        <v>0</v>
      </c>
      <c r="K33" s="105">
        <f>SUM(K28:K32)</f>
        <v>172272.32</v>
      </c>
      <c r="L33" s="105">
        <f>SUM(L28:L32)</f>
        <v>172914.72</v>
      </c>
      <c r="M33" s="104">
        <f>SUM(M28:M32)</f>
        <v>171059.68</v>
      </c>
      <c r="N33" s="103">
        <f>SUM(N28:N32)</f>
        <v>163317.44</v>
      </c>
      <c r="O33" s="103">
        <f t="shared" ref="O33:W33" si="3">SUM(O27:O32)</f>
        <v>172272.32</v>
      </c>
      <c r="P33" s="118">
        <f t="shared" si="3"/>
        <v>172272.32</v>
      </c>
      <c r="Q33" s="117">
        <f t="shared" si="3"/>
        <v>172272.32</v>
      </c>
      <c r="R33" s="55">
        <f t="shared" si="3"/>
        <v>172272.32</v>
      </c>
      <c r="S33" s="55">
        <f t="shared" si="3"/>
        <v>172272.32</v>
      </c>
      <c r="T33" s="55">
        <f>SUM(T27:T32)</f>
        <v>172272.32</v>
      </c>
      <c r="U33" s="55">
        <f>SUM(U27:U32)</f>
        <v>344544.68</v>
      </c>
      <c r="V33" s="55"/>
      <c r="W33" s="54">
        <f t="shared" si="3"/>
        <v>2343165.1000000006</v>
      </c>
      <c r="X33" s="102">
        <f>SUM(X28:X32)</f>
        <v>4567176.5599999996</v>
      </c>
      <c r="Z33" s="2"/>
      <c r="AC33" s="34"/>
      <c r="AD33" s="34"/>
    </row>
    <row r="34" spans="2:30" s="1" customFormat="1" ht="8.25" customHeight="1" thickBot="1" x14ac:dyDescent="0.25">
      <c r="B34" s="63"/>
      <c r="C34" s="5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8"/>
      <c r="P34" s="37"/>
      <c r="Q34" s="37"/>
      <c r="R34" s="37"/>
      <c r="S34" s="37"/>
      <c r="T34" s="37"/>
      <c r="U34" s="37"/>
      <c r="V34" s="37"/>
      <c r="W34" s="38"/>
      <c r="X34" s="75"/>
      <c r="AC34" s="34"/>
      <c r="AD34" s="34"/>
    </row>
    <row r="35" spans="2:30" s="1" customFormat="1" ht="12.75" x14ac:dyDescent="0.2">
      <c r="B35" s="204" t="s">
        <v>39</v>
      </c>
      <c r="C35" s="84" t="s">
        <v>24</v>
      </c>
      <c r="D35" s="91">
        <v>253013.41</v>
      </c>
      <c r="E35" s="90"/>
      <c r="F35" s="90"/>
      <c r="G35" s="90"/>
      <c r="H35" s="90">
        <v>253013.41</v>
      </c>
      <c r="I35" s="90"/>
      <c r="J35" s="90"/>
      <c r="K35" s="90"/>
      <c r="L35" s="90"/>
      <c r="M35" s="90"/>
      <c r="N35" s="91"/>
      <c r="O35" s="91"/>
      <c r="P35" s="90"/>
      <c r="Q35" s="90"/>
      <c r="R35" s="90"/>
      <c r="S35" s="90"/>
      <c r="T35" s="90"/>
      <c r="U35" s="90"/>
      <c r="V35" s="90"/>
      <c r="W35" s="89">
        <f>SUM(E35:M35)</f>
        <v>253013.41</v>
      </c>
      <c r="X35" s="83">
        <f>D35-W35</f>
        <v>0</v>
      </c>
      <c r="AC35" s="34"/>
      <c r="AD35" s="34"/>
    </row>
    <row r="36" spans="2:30" s="1" customFormat="1" ht="12.75" x14ac:dyDescent="0.2">
      <c r="B36" s="203"/>
      <c r="C36" s="88" t="s">
        <v>38</v>
      </c>
      <c r="D36" s="87">
        <v>730.4</v>
      </c>
      <c r="E36" s="86"/>
      <c r="F36" s="86"/>
      <c r="G36" s="86"/>
      <c r="H36" s="86"/>
      <c r="I36" s="86"/>
      <c r="J36" s="86"/>
      <c r="K36" s="86">
        <v>730.4</v>
      </c>
      <c r="L36" s="86"/>
      <c r="M36" s="86"/>
      <c r="N36" s="91"/>
      <c r="O36" s="91"/>
      <c r="P36" s="90"/>
      <c r="Q36" s="90"/>
      <c r="R36" s="90"/>
      <c r="S36" s="90"/>
      <c r="T36" s="90"/>
      <c r="U36" s="90"/>
      <c r="V36" s="90"/>
      <c r="W36" s="89">
        <f>SUM(E36:M36)</f>
        <v>730.4</v>
      </c>
      <c r="X36" s="116">
        <f>D36-W36</f>
        <v>0</v>
      </c>
      <c r="AC36" s="34"/>
      <c r="AD36" s="34"/>
    </row>
    <row r="37" spans="2:30" s="1" customFormat="1" ht="12.75" x14ac:dyDescent="0.2">
      <c r="B37" s="203"/>
      <c r="C37" s="88" t="s">
        <v>37</v>
      </c>
      <c r="D37" s="87">
        <v>13847.2</v>
      </c>
      <c r="E37" s="86"/>
      <c r="F37" s="86"/>
      <c r="G37" s="86"/>
      <c r="H37" s="86"/>
      <c r="I37" s="86"/>
      <c r="J37" s="86"/>
      <c r="K37" s="86"/>
      <c r="L37" s="86"/>
      <c r="M37" s="86">
        <v>13847.2</v>
      </c>
      <c r="N37" s="87"/>
      <c r="O37" s="87"/>
      <c r="P37" s="86"/>
      <c r="Q37" s="86"/>
      <c r="R37" s="86"/>
      <c r="S37" s="86"/>
      <c r="T37" s="86"/>
      <c r="U37" s="86"/>
      <c r="V37" s="86"/>
      <c r="W37" s="85">
        <f>SUM(E37:M37)</f>
        <v>13847.2</v>
      </c>
      <c r="X37" s="116">
        <f>D37-W37</f>
        <v>0</v>
      </c>
    </row>
    <row r="38" spans="2:30" s="1" customFormat="1" ht="13.5" thickBot="1" x14ac:dyDescent="0.25">
      <c r="B38" s="196"/>
      <c r="C38" s="189" t="s">
        <v>66</v>
      </c>
      <c r="D38" s="65">
        <v>513858.09</v>
      </c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5"/>
      <c r="P38" s="64"/>
      <c r="Q38" s="64"/>
      <c r="R38" s="64"/>
      <c r="S38" s="64"/>
      <c r="T38" s="64"/>
      <c r="U38" s="64"/>
      <c r="V38" s="64"/>
      <c r="W38" s="54"/>
      <c r="X38" s="116">
        <f>D38-W38</f>
        <v>513858.09</v>
      </c>
    </row>
    <row r="39" spans="2:30" s="1" customFormat="1" ht="13.5" thickBot="1" x14ac:dyDescent="0.25">
      <c r="B39" s="63"/>
      <c r="C39" s="62" t="s">
        <v>26</v>
      </c>
      <c r="D39" s="54">
        <f>SUM(D35:D38)</f>
        <v>781449.10000000009</v>
      </c>
      <c r="E39" s="55">
        <f>SUM(E35:E37)</f>
        <v>0</v>
      </c>
      <c r="F39" s="55">
        <f>SUM(F35:F37)</f>
        <v>0</v>
      </c>
      <c r="G39" s="55"/>
      <c r="H39" s="61">
        <f>SUM(H35:H37)</f>
        <v>253013.41</v>
      </c>
      <c r="I39" s="55">
        <f>SUM(I34:I37)</f>
        <v>0</v>
      </c>
      <c r="J39" s="55">
        <f>SUM(J35:J37)</f>
        <v>0</v>
      </c>
      <c r="K39" s="106">
        <f>SUM(K35:K37)</f>
        <v>730.4</v>
      </c>
      <c r="L39" s="55"/>
      <c r="M39" s="104">
        <f>SUM(M37)</f>
        <v>13847.2</v>
      </c>
      <c r="N39" s="54"/>
      <c r="O39" s="54"/>
      <c r="P39" s="55"/>
      <c r="Q39" s="55"/>
      <c r="R39" s="55"/>
      <c r="S39" s="55"/>
      <c r="T39" s="55"/>
      <c r="U39" s="55"/>
      <c r="V39" s="55"/>
      <c r="W39" s="54">
        <f>SUM(W35:W38)</f>
        <v>267591.01</v>
      </c>
      <c r="X39" s="102">
        <f>SUM(X35:X38)</f>
        <v>513858.09</v>
      </c>
      <c r="Z39" s="2"/>
    </row>
    <row r="40" spans="2:30" s="1" customFormat="1" ht="8.25" customHeight="1" thickBot="1" x14ac:dyDescent="0.25">
      <c r="B40" s="63"/>
      <c r="C40" s="57"/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7"/>
      <c r="Q40" s="37"/>
      <c r="R40" s="37"/>
      <c r="S40" s="37"/>
      <c r="T40" s="37"/>
      <c r="U40" s="37"/>
      <c r="V40" s="37"/>
      <c r="W40" s="38"/>
      <c r="X40" s="75"/>
    </row>
    <row r="41" spans="2:30" s="1" customFormat="1" ht="12.75" x14ac:dyDescent="0.2">
      <c r="B41" s="204" t="s">
        <v>36</v>
      </c>
      <c r="C41" s="111" t="s">
        <v>24</v>
      </c>
      <c r="D41" s="72">
        <v>60622.399999999994</v>
      </c>
      <c r="E41" s="70"/>
      <c r="F41" s="70"/>
      <c r="G41" s="70"/>
      <c r="H41" s="70">
        <v>60622.400000000001</v>
      </c>
      <c r="I41" s="70"/>
      <c r="J41" s="70"/>
      <c r="K41" s="70"/>
      <c r="L41" s="70"/>
      <c r="M41" s="70"/>
      <c r="N41" s="72"/>
      <c r="O41" s="72"/>
      <c r="P41" s="70"/>
      <c r="Q41" s="70"/>
      <c r="R41" s="70"/>
      <c r="S41" s="70"/>
      <c r="T41" s="70"/>
      <c r="U41" s="70"/>
      <c r="V41" s="70"/>
      <c r="W41" s="69">
        <f>H41</f>
        <v>60622.400000000001</v>
      </c>
      <c r="X41" s="97">
        <f>D41-H41</f>
        <v>0</v>
      </c>
    </row>
    <row r="42" spans="2:30" s="1" customFormat="1" ht="13.5" thickBot="1" x14ac:dyDescent="0.25">
      <c r="B42" s="207"/>
      <c r="C42" s="180" t="s">
        <v>35</v>
      </c>
      <c r="D42" s="87">
        <v>5112.8</v>
      </c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86">
        <v>5112.8</v>
      </c>
      <c r="P42" s="86"/>
      <c r="Q42" s="86"/>
      <c r="R42" s="86"/>
      <c r="S42" s="86"/>
      <c r="T42" s="86"/>
      <c r="U42" s="86"/>
      <c r="V42" s="86"/>
      <c r="W42" s="85">
        <f>SUM(E42:O42)</f>
        <v>5112.8</v>
      </c>
      <c r="X42" s="181" t="s">
        <v>0</v>
      </c>
    </row>
    <row r="43" spans="2:30" s="1" customFormat="1" ht="13.5" thickBot="1" x14ac:dyDescent="0.25">
      <c r="B43" s="203"/>
      <c r="C43" s="188" t="s">
        <v>63</v>
      </c>
      <c r="D43" s="110">
        <v>349896.14999999997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109"/>
      <c r="P43" s="109"/>
      <c r="Q43" s="109"/>
      <c r="R43" s="109"/>
      <c r="S43" s="109"/>
      <c r="T43" s="109"/>
      <c r="U43" s="109"/>
      <c r="V43" s="109"/>
      <c r="W43" s="108">
        <f>SUM(E43:O43)</f>
        <v>0</v>
      </c>
      <c r="X43" s="53">
        <f>D43-H43</f>
        <v>349896.14999999997</v>
      </c>
    </row>
    <row r="44" spans="2:30" s="1" customFormat="1" ht="13.5" thickBot="1" x14ac:dyDescent="0.25">
      <c r="B44" s="208"/>
      <c r="C44" s="62" t="s">
        <v>26</v>
      </c>
      <c r="D44" s="54">
        <f>SUM(D41:D43)</f>
        <v>415631.35</v>
      </c>
      <c r="E44" s="55"/>
      <c r="F44" s="55"/>
      <c r="G44" s="55"/>
      <c r="H44" s="105">
        <f>SUM(H41:H42)</f>
        <v>60622.400000000001</v>
      </c>
      <c r="I44" s="55"/>
      <c r="J44" s="55"/>
      <c r="K44" s="55"/>
      <c r="L44" s="55"/>
      <c r="M44" s="55"/>
      <c r="N44" s="54"/>
      <c r="O44" s="59">
        <f>SUM(O41:O42)</f>
        <v>5112.8</v>
      </c>
      <c r="P44" s="55"/>
      <c r="Q44" s="55"/>
      <c r="R44" s="55"/>
      <c r="S44" s="55"/>
      <c r="T44" s="55"/>
      <c r="U44" s="55"/>
      <c r="V44" s="55"/>
      <c r="W44" s="54">
        <f>SUM(W41:W43)</f>
        <v>65735.199999999997</v>
      </c>
      <c r="X44" s="102">
        <f>SUM(X43)</f>
        <v>349896.14999999997</v>
      </c>
      <c r="Z44" s="2"/>
    </row>
    <row r="45" spans="2:30" s="1" customFormat="1" ht="8.25" customHeight="1" thickBot="1" x14ac:dyDescent="0.25">
      <c r="B45" s="67"/>
      <c r="C45" s="113"/>
      <c r="D45" s="32"/>
      <c r="E45" s="9"/>
      <c r="F45" s="9"/>
      <c r="G45" s="9"/>
      <c r="H45" s="9"/>
      <c r="I45" s="9"/>
      <c r="J45" s="9"/>
      <c r="K45" s="9"/>
      <c r="L45" s="9"/>
      <c r="M45" s="9"/>
      <c r="N45" s="32"/>
      <c r="O45" s="32"/>
      <c r="P45" s="9"/>
      <c r="Q45" s="9"/>
      <c r="R45" s="9"/>
      <c r="S45" s="9"/>
      <c r="T45" s="9"/>
      <c r="U45" s="9"/>
      <c r="V45" s="9"/>
      <c r="W45" s="32"/>
      <c r="X45" s="112"/>
      <c r="Z45" s="2"/>
    </row>
    <row r="46" spans="2:30" s="1" customFormat="1" ht="12.75" x14ac:dyDescent="0.2">
      <c r="B46" s="93"/>
      <c r="C46" s="111" t="s">
        <v>24</v>
      </c>
      <c r="D46" s="72">
        <v>496596.21</v>
      </c>
      <c r="E46" s="70"/>
      <c r="F46" s="70"/>
      <c r="G46" s="70"/>
      <c r="H46" s="70"/>
      <c r="I46" s="70"/>
      <c r="J46" s="70">
        <v>220000</v>
      </c>
      <c r="K46" s="70">
        <v>220000</v>
      </c>
      <c r="L46" s="70">
        <v>56596.21</v>
      </c>
      <c r="M46" s="70"/>
      <c r="N46" s="72"/>
      <c r="O46" s="72"/>
      <c r="P46" s="70"/>
      <c r="Q46" s="70"/>
      <c r="R46" s="70"/>
      <c r="S46" s="70"/>
      <c r="T46" s="70"/>
      <c r="U46" s="70"/>
      <c r="V46" s="70"/>
      <c r="W46" s="69">
        <f>SUM(E46:N46)</f>
        <v>496596.21</v>
      </c>
      <c r="X46" s="97">
        <f>D46-W46</f>
        <v>0</v>
      </c>
    </row>
    <row r="47" spans="2:30" s="1" customFormat="1" ht="12.75" x14ac:dyDescent="0.2">
      <c r="B47" s="67" t="s">
        <v>34</v>
      </c>
      <c r="C47" s="88" t="s">
        <v>33</v>
      </c>
      <c r="D47" s="87">
        <v>190608.37</v>
      </c>
      <c r="E47" s="86"/>
      <c r="F47" s="86"/>
      <c r="G47" s="86"/>
      <c r="H47" s="86"/>
      <c r="I47" s="86"/>
      <c r="J47" s="86"/>
      <c r="K47" s="86"/>
      <c r="L47" s="86"/>
      <c r="M47" s="86">
        <v>127917.5</v>
      </c>
      <c r="N47" s="87">
        <v>62690.87</v>
      </c>
      <c r="O47" s="87"/>
      <c r="P47" s="86"/>
      <c r="Q47" s="86"/>
      <c r="R47" s="86"/>
      <c r="S47" s="86"/>
      <c r="T47" s="86"/>
      <c r="U47" s="86"/>
      <c r="V47" s="86"/>
      <c r="W47" s="85">
        <f>SUM(E47:N47)</f>
        <v>190608.37</v>
      </c>
      <c r="X47" s="139">
        <f>D47-W47</f>
        <v>0</v>
      </c>
    </row>
    <row r="48" spans="2:30" s="1" customFormat="1" ht="13.5" thickBot="1" x14ac:dyDescent="0.25">
      <c r="B48" s="177"/>
      <c r="C48" s="189"/>
      <c r="D48" s="65"/>
      <c r="E48" s="64"/>
      <c r="F48" s="64"/>
      <c r="G48" s="64"/>
      <c r="H48" s="64"/>
      <c r="I48" s="64"/>
      <c r="J48" s="64"/>
      <c r="K48" s="64"/>
      <c r="L48" s="64"/>
      <c r="M48" s="64"/>
      <c r="N48" s="65"/>
      <c r="O48" s="65"/>
      <c r="P48" s="64"/>
      <c r="Q48" s="64"/>
      <c r="R48" s="64"/>
      <c r="S48" s="64"/>
      <c r="T48" s="64"/>
      <c r="U48" s="109"/>
      <c r="V48" s="109"/>
      <c r="W48" s="108"/>
      <c r="X48" s="190"/>
    </row>
    <row r="49" spans="2:26" s="1" customFormat="1" ht="13.5" thickBot="1" x14ac:dyDescent="0.25">
      <c r="B49" s="93"/>
      <c r="C49" s="62" t="s">
        <v>26</v>
      </c>
      <c r="D49" s="54">
        <f>SUM(D46:D48)</f>
        <v>687204.58000000007</v>
      </c>
      <c r="E49" s="55">
        <f>SUM(E46:E47)</f>
        <v>0</v>
      </c>
      <c r="F49" s="55">
        <f>SUM(F46:F47)</f>
        <v>0</v>
      </c>
      <c r="G49" s="55"/>
      <c r="H49" s="55">
        <f t="shared" ref="H49:M49" si="4">SUM(H46:H47)</f>
        <v>0</v>
      </c>
      <c r="I49" s="55">
        <f t="shared" si="4"/>
        <v>0</v>
      </c>
      <c r="J49" s="106">
        <f t="shared" si="4"/>
        <v>220000</v>
      </c>
      <c r="K49" s="106">
        <f t="shared" si="4"/>
        <v>220000</v>
      </c>
      <c r="L49" s="105">
        <f t="shared" si="4"/>
        <v>56596.21</v>
      </c>
      <c r="M49" s="104">
        <f t="shared" si="4"/>
        <v>127917.5</v>
      </c>
      <c r="N49" s="103">
        <f>SUM(N47)</f>
        <v>62690.87</v>
      </c>
      <c r="O49" s="54"/>
      <c r="P49" s="55"/>
      <c r="Q49" s="55"/>
      <c r="R49" s="55"/>
      <c r="S49" s="55"/>
      <c r="T49" s="55"/>
      <c r="U49" s="55"/>
      <c r="V49" s="55"/>
      <c r="W49" s="54">
        <f>SUM(W46:W48)</f>
        <v>687204.58000000007</v>
      </c>
      <c r="X49" s="102">
        <f>SUM(X46:X48)</f>
        <v>0</v>
      </c>
      <c r="Z49" s="2"/>
    </row>
    <row r="50" spans="2:26" s="1" customFormat="1" ht="8.25" customHeight="1" thickBot="1" x14ac:dyDescent="0.25">
      <c r="B50" s="63"/>
      <c r="C50" s="57"/>
      <c r="D50" s="38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8"/>
      <c r="P50" s="37"/>
      <c r="Q50" s="37"/>
      <c r="R50" s="37"/>
      <c r="S50" s="37"/>
      <c r="T50" s="37"/>
      <c r="U50" s="37"/>
      <c r="V50" s="37"/>
      <c r="W50" s="38"/>
      <c r="X50" s="75"/>
    </row>
    <row r="51" spans="2:26" s="1" customFormat="1" ht="15" customHeight="1" x14ac:dyDescent="0.2">
      <c r="B51" s="101"/>
      <c r="C51" s="100" t="s">
        <v>24</v>
      </c>
      <c r="D51" s="70">
        <v>270323.27999999997</v>
      </c>
      <c r="E51" s="99"/>
      <c r="F51" s="99"/>
      <c r="G51" s="99"/>
      <c r="H51" s="70">
        <v>182692.46000000002</v>
      </c>
      <c r="I51" s="70">
        <v>87630.82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8">
        <f>SUM(H51:N51)</f>
        <v>270323.28000000003</v>
      </c>
      <c r="X51" s="97">
        <f>D51-W51</f>
        <v>0</v>
      </c>
    </row>
    <row r="52" spans="2:26" s="1" customFormat="1" ht="12.75" x14ac:dyDescent="0.2">
      <c r="B52" s="96" t="s">
        <v>32</v>
      </c>
      <c r="C52" s="88" t="s">
        <v>64</v>
      </c>
      <c r="D52" s="87">
        <v>6764.23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3"/>
      <c r="O52" s="123"/>
      <c r="P52" s="124"/>
      <c r="Q52" s="124"/>
      <c r="R52" s="124"/>
      <c r="S52" s="124"/>
      <c r="T52" s="124"/>
      <c r="U52" s="121"/>
      <c r="V52" s="121"/>
      <c r="W52" s="90">
        <f>SUM(H52:N52)</f>
        <v>0</v>
      </c>
      <c r="X52" s="151">
        <f>D52-W52</f>
        <v>6764.23</v>
      </c>
    </row>
    <row r="53" spans="2:26" s="1" customFormat="1" ht="13.5" thickBot="1" x14ac:dyDescent="0.25">
      <c r="B53" s="93"/>
      <c r="C53" s="57"/>
      <c r="D53" s="38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8"/>
      <c r="P53" s="37"/>
      <c r="Q53" s="37"/>
      <c r="R53" s="37"/>
      <c r="S53" s="37"/>
      <c r="T53" s="37"/>
      <c r="U53" s="37"/>
      <c r="V53" s="37"/>
      <c r="W53" s="38"/>
      <c r="X53" s="75"/>
    </row>
    <row r="54" spans="2:26" s="1" customFormat="1" ht="13.5" thickBot="1" x14ac:dyDescent="0.25">
      <c r="B54" s="63"/>
      <c r="C54" s="62" t="s">
        <v>26</v>
      </c>
      <c r="D54" s="65">
        <f>SUM(D51:D53)</f>
        <v>277087.50999999995</v>
      </c>
      <c r="E54" s="37"/>
      <c r="F54" s="37"/>
      <c r="G54" s="37"/>
      <c r="H54" s="39">
        <f>SUM(H51:H53)</f>
        <v>182692.46000000002</v>
      </c>
      <c r="I54" s="60">
        <f>SUM(I51:I53)</f>
        <v>87630.82</v>
      </c>
      <c r="J54" s="37"/>
      <c r="K54" s="37"/>
      <c r="L54" s="37"/>
      <c r="M54" s="37"/>
      <c r="N54" s="38"/>
      <c r="O54" s="38"/>
      <c r="P54" s="37"/>
      <c r="Q54" s="37"/>
      <c r="R54" s="37"/>
      <c r="S54" s="37"/>
      <c r="T54" s="37"/>
      <c r="U54" s="37"/>
      <c r="V54" s="37"/>
      <c r="W54" s="92">
        <f>SUM(W51:W53)</f>
        <v>270323.28000000003</v>
      </c>
      <c r="X54" s="58">
        <f>SUM(X51:X53)</f>
        <v>6764.23</v>
      </c>
    </row>
    <row r="55" spans="2:26" s="1" customFormat="1" ht="12.75" x14ac:dyDescent="0.2">
      <c r="B55" s="203" t="s">
        <v>31</v>
      </c>
      <c r="C55" s="84" t="s">
        <v>24</v>
      </c>
      <c r="D55" s="91">
        <v>1067552.6399999999</v>
      </c>
      <c r="E55" s="90"/>
      <c r="F55" s="90"/>
      <c r="G55" s="90"/>
      <c r="H55" s="90"/>
      <c r="I55" s="90"/>
      <c r="J55" s="90">
        <v>44481.36</v>
      </c>
      <c r="K55" s="90">
        <v>44481.36</v>
      </c>
      <c r="L55" s="90">
        <v>44481.36</v>
      </c>
      <c r="M55" s="90">
        <v>153677.16</v>
      </c>
      <c r="N55" s="91">
        <v>153677.16</v>
      </c>
      <c r="O55" s="91">
        <v>153677.15</v>
      </c>
      <c r="P55" s="90"/>
      <c r="Q55" s="90"/>
      <c r="R55" s="90"/>
      <c r="S55" s="90"/>
      <c r="T55" s="90">
        <v>153677.15000000002</v>
      </c>
      <c r="U55" s="90">
        <v>153677.15</v>
      </c>
      <c r="V55" s="90">
        <v>165722.79</v>
      </c>
      <c r="W55" s="89">
        <f>SUM(E55:V55)</f>
        <v>1067552.6400000001</v>
      </c>
      <c r="X55" s="83">
        <f>D55-W55</f>
        <v>0</v>
      </c>
    </row>
    <row r="56" spans="2:26" s="1" customFormat="1" ht="12.75" x14ac:dyDescent="0.2">
      <c r="B56" s="203"/>
      <c r="C56" s="88" t="s">
        <v>30</v>
      </c>
      <c r="D56" s="87">
        <v>43824</v>
      </c>
      <c r="E56" s="86"/>
      <c r="F56" s="86">
        <v>43824</v>
      </c>
      <c r="G56" s="86"/>
      <c r="H56" s="86"/>
      <c r="I56" s="86"/>
      <c r="J56" s="86"/>
      <c r="K56" s="86"/>
      <c r="L56" s="86"/>
      <c r="M56" s="86"/>
      <c r="N56" s="87"/>
      <c r="O56" s="87"/>
      <c r="P56" s="86"/>
      <c r="Q56" s="86"/>
      <c r="R56" s="86"/>
      <c r="S56" s="86"/>
      <c r="T56" s="86"/>
      <c r="U56" s="86"/>
      <c r="V56" s="86"/>
      <c r="W56" s="85">
        <f>SUM(E56:M56)</f>
        <v>43824</v>
      </c>
      <c r="X56" s="83">
        <f>D56-W56</f>
        <v>0</v>
      </c>
    </row>
    <row r="57" spans="2:26" s="1" customFormat="1" ht="13.5" thickBot="1" x14ac:dyDescent="0.25">
      <c r="B57" s="203"/>
      <c r="C57" s="84" t="s">
        <v>65</v>
      </c>
      <c r="D57" s="65">
        <v>1507275.6</v>
      </c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65"/>
      <c r="P57" s="64"/>
      <c r="Q57" s="64"/>
      <c r="R57" s="64"/>
      <c r="S57" s="64"/>
      <c r="T57" s="64"/>
      <c r="U57" s="64"/>
      <c r="V57" s="64"/>
      <c r="W57" s="54">
        <f>SUM(E57:O57)</f>
        <v>0</v>
      </c>
      <c r="X57" s="83">
        <f>D57-W57</f>
        <v>1507275.6</v>
      </c>
    </row>
    <row r="58" spans="2:26" s="1" customFormat="1" ht="13.5" thickBot="1" x14ac:dyDescent="0.25">
      <c r="B58" s="63"/>
      <c r="C58" s="62" t="s">
        <v>26</v>
      </c>
      <c r="D58" s="76">
        <f>SUM(D55:D57)</f>
        <v>2618652.2400000002</v>
      </c>
      <c r="E58" s="77">
        <f>SUM(E55:E57)</f>
        <v>0</v>
      </c>
      <c r="F58" s="82">
        <f>SUM(F55:F57)</f>
        <v>43824</v>
      </c>
      <c r="G58" s="77"/>
      <c r="H58" s="77">
        <f t="shared" ref="H58:O58" si="5">SUM(H55:H57)</f>
        <v>0</v>
      </c>
      <c r="I58" s="77">
        <f t="shared" si="5"/>
        <v>0</v>
      </c>
      <c r="J58" s="81">
        <f t="shared" si="5"/>
        <v>44481.36</v>
      </c>
      <c r="K58" s="81">
        <f t="shared" si="5"/>
        <v>44481.36</v>
      </c>
      <c r="L58" s="80">
        <f t="shared" si="5"/>
        <v>44481.36</v>
      </c>
      <c r="M58" s="79">
        <f t="shared" si="5"/>
        <v>153677.16</v>
      </c>
      <c r="N58" s="78">
        <f t="shared" si="5"/>
        <v>153677.16</v>
      </c>
      <c r="O58" s="78">
        <f t="shared" si="5"/>
        <v>153677.15</v>
      </c>
      <c r="P58" s="77"/>
      <c r="Q58" s="77"/>
      <c r="R58" s="77"/>
      <c r="S58" s="77"/>
      <c r="T58" s="77">
        <f>SUM(T55:T57)</f>
        <v>153677.15000000002</v>
      </c>
      <c r="U58" s="77">
        <f>SUM(U55:U57)</f>
        <v>153677.15</v>
      </c>
      <c r="V58" s="77"/>
      <c r="W58" s="76">
        <f>SUM(W55:W57)</f>
        <v>1111376.6400000001</v>
      </c>
      <c r="X58" s="58">
        <f>SUM(X55:X57)</f>
        <v>1507275.6</v>
      </c>
      <c r="Z58" s="2"/>
    </row>
    <row r="59" spans="2:26" s="1" customFormat="1" ht="8.25" customHeight="1" thickBot="1" x14ac:dyDescent="0.25">
      <c r="B59" s="63"/>
      <c r="C59" s="57"/>
      <c r="D59" s="38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7"/>
      <c r="Q59" s="37"/>
      <c r="R59" s="37"/>
      <c r="S59" s="37"/>
      <c r="T59" s="37"/>
      <c r="U59" s="37"/>
      <c r="V59" s="37"/>
      <c r="W59" s="38"/>
      <c r="X59" s="75"/>
    </row>
    <row r="60" spans="2:26" s="1" customFormat="1" ht="12.75" x14ac:dyDescent="0.2">
      <c r="B60" s="74" t="s">
        <v>28</v>
      </c>
      <c r="C60" s="73" t="s">
        <v>24</v>
      </c>
      <c r="D60" s="72">
        <v>449171.57</v>
      </c>
      <c r="E60" s="70"/>
      <c r="F60" s="70"/>
      <c r="G60" s="70"/>
      <c r="H60" s="70">
        <v>46076.31</v>
      </c>
      <c r="I60" s="70">
        <v>46076.31</v>
      </c>
      <c r="J60" s="70"/>
      <c r="K60" s="70"/>
      <c r="L60" s="70"/>
      <c r="M60" s="70"/>
      <c r="N60" s="72"/>
      <c r="O60" s="72"/>
      <c r="P60" s="71">
        <v>357018.95</v>
      </c>
      <c r="Q60" s="70"/>
      <c r="R60" s="70"/>
      <c r="S60" s="70"/>
      <c r="T60" s="70"/>
      <c r="U60" s="70"/>
      <c r="V60" s="70"/>
      <c r="W60" s="69">
        <f>SUM(E60:Q60)</f>
        <v>449171.57</v>
      </c>
      <c r="X60" s="68" t="s">
        <v>3</v>
      </c>
    </row>
    <row r="61" spans="2:26" s="1" customFormat="1" ht="12.75" x14ac:dyDescent="0.2">
      <c r="B61" s="67"/>
      <c r="C61" s="66" t="s">
        <v>27</v>
      </c>
      <c r="D61" s="87">
        <v>10184.68</v>
      </c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86">
        <v>10184.68</v>
      </c>
      <c r="P61" s="86"/>
      <c r="Q61" s="86"/>
      <c r="R61" s="86"/>
      <c r="S61" s="86"/>
      <c r="T61" s="86"/>
      <c r="U61" s="86"/>
      <c r="V61" s="86"/>
      <c r="W61" s="85">
        <f>SUM(E61:O61)</f>
        <v>10184.68</v>
      </c>
      <c r="X61" s="198" t="s">
        <v>0</v>
      </c>
    </row>
    <row r="62" spans="2:26" s="1" customFormat="1" ht="13.5" thickBot="1" x14ac:dyDescent="0.25">
      <c r="B62" s="197"/>
      <c r="C62" s="188" t="s">
        <v>68</v>
      </c>
      <c r="D62" s="65">
        <v>63109.64</v>
      </c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64"/>
      <c r="P62" s="64"/>
      <c r="Q62" s="64"/>
      <c r="R62" s="64"/>
      <c r="S62" s="64"/>
      <c r="T62" s="64"/>
      <c r="U62" s="64"/>
      <c r="V62" s="64"/>
      <c r="W62" s="85">
        <f>SUM(E62:O62)</f>
        <v>0</v>
      </c>
      <c r="X62" s="83">
        <f>D62-W62</f>
        <v>63109.64</v>
      </c>
    </row>
    <row r="63" spans="2:26" s="1" customFormat="1" ht="13.5" thickBot="1" x14ac:dyDescent="0.25">
      <c r="B63" s="63"/>
      <c r="C63" s="62" t="s">
        <v>26</v>
      </c>
      <c r="D63" s="54">
        <f>SUM(D60:D62)</f>
        <v>522465.89</v>
      </c>
      <c r="E63" s="55">
        <f>SUM(E60:E61)</f>
        <v>0</v>
      </c>
      <c r="F63" s="55">
        <f>SUM(F60:F61)</f>
        <v>0</v>
      </c>
      <c r="G63" s="55"/>
      <c r="H63" s="61">
        <f t="shared" ref="H63:M63" si="6">SUM(H60:H61)</f>
        <v>46076.31</v>
      </c>
      <c r="I63" s="60">
        <f t="shared" si="6"/>
        <v>46076.31</v>
      </c>
      <c r="J63" s="55">
        <f t="shared" si="6"/>
        <v>0</v>
      </c>
      <c r="K63" s="55">
        <f t="shared" si="6"/>
        <v>0</v>
      </c>
      <c r="L63" s="55">
        <f t="shared" si="6"/>
        <v>0</v>
      </c>
      <c r="M63" s="55">
        <f t="shared" si="6"/>
        <v>0</v>
      </c>
      <c r="N63" s="54"/>
      <c r="O63" s="59">
        <f>SUM(O60:O61)</f>
        <v>10184.68</v>
      </c>
      <c r="P63" s="55"/>
      <c r="Q63" s="55"/>
      <c r="R63" s="55"/>
      <c r="S63" s="55"/>
      <c r="T63" s="55"/>
      <c r="U63" s="55"/>
      <c r="V63" s="55"/>
      <c r="W63" s="54">
        <f>SUM(W60:W62)</f>
        <v>459356.25</v>
      </c>
      <c r="X63" s="58">
        <f>SUM(X62)</f>
        <v>63109.64</v>
      </c>
      <c r="Z63" s="2"/>
    </row>
    <row r="64" spans="2:26" s="1" customFormat="1" ht="8.25" customHeight="1" thickBot="1" x14ac:dyDescent="0.25">
      <c r="B64" s="57"/>
      <c r="C64" s="56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4"/>
      <c r="O64" s="54"/>
      <c r="P64" s="55"/>
      <c r="Q64" s="55"/>
      <c r="R64" s="55"/>
      <c r="S64" s="55"/>
      <c r="T64" s="55"/>
      <c r="U64" s="55"/>
      <c r="V64" s="55"/>
      <c r="W64" s="54"/>
      <c r="X64" s="53"/>
      <c r="Z64" s="2"/>
    </row>
    <row r="65" spans="2:26" s="1" customFormat="1" ht="13.5" thickBot="1" x14ac:dyDescent="0.25">
      <c r="B65" s="50" t="s">
        <v>25</v>
      </c>
      <c r="C65" s="49" t="s">
        <v>24</v>
      </c>
      <c r="D65" s="48">
        <v>3432.87</v>
      </c>
      <c r="E65" s="48"/>
      <c r="F65" s="46"/>
      <c r="G65" s="47">
        <v>3432.87</v>
      </c>
      <c r="H65" s="46"/>
      <c r="I65" s="46"/>
      <c r="J65" s="46"/>
      <c r="K65" s="46"/>
      <c r="L65" s="46"/>
      <c r="M65" s="46"/>
      <c r="N65" s="46"/>
      <c r="O65" s="46"/>
      <c r="P65" s="45"/>
      <c r="Q65" s="45"/>
      <c r="R65" s="45"/>
      <c r="S65" s="45"/>
      <c r="T65" s="45"/>
      <c r="U65" s="45"/>
      <c r="V65" s="45"/>
      <c r="W65" s="44">
        <f>G65</f>
        <v>3432.87</v>
      </c>
      <c r="X65" s="43">
        <f>D65-G65</f>
        <v>0</v>
      </c>
    </row>
    <row r="66" spans="2:26" s="1" customFormat="1" ht="13.5" thickBot="1" x14ac:dyDescent="0.25">
      <c r="B66" s="52" t="s">
        <v>23</v>
      </c>
      <c r="C66" s="49" t="s">
        <v>21</v>
      </c>
      <c r="D66" s="48">
        <v>4309.5</v>
      </c>
      <c r="E66" s="48"/>
      <c r="F66" s="51"/>
      <c r="G66" s="47">
        <v>4309.5</v>
      </c>
      <c r="H66" s="46"/>
      <c r="I66" s="46"/>
      <c r="J66" s="46"/>
      <c r="K66" s="46"/>
      <c r="L66" s="46"/>
      <c r="M66" s="46"/>
      <c r="N66" s="46"/>
      <c r="O66" s="46"/>
      <c r="P66" s="45"/>
      <c r="Q66" s="45"/>
      <c r="R66" s="45"/>
      <c r="S66" s="45"/>
      <c r="T66" s="45"/>
      <c r="U66" s="45"/>
      <c r="V66" s="45"/>
      <c r="W66" s="44">
        <f>G66</f>
        <v>4309.5</v>
      </c>
      <c r="X66" s="43">
        <f>D66-G66</f>
        <v>0</v>
      </c>
    </row>
    <row r="67" spans="2:26" s="1" customFormat="1" ht="13.5" thickBot="1" x14ac:dyDescent="0.25">
      <c r="B67" s="50" t="s">
        <v>22</v>
      </c>
      <c r="C67" s="49" t="s">
        <v>21</v>
      </c>
      <c r="D67" s="48">
        <v>9933.44</v>
      </c>
      <c r="E67" s="48"/>
      <c r="F67" s="46"/>
      <c r="G67" s="47">
        <v>9933.44</v>
      </c>
      <c r="H67" s="46"/>
      <c r="I67" s="46"/>
      <c r="J67" s="46"/>
      <c r="K67" s="46"/>
      <c r="L67" s="46"/>
      <c r="M67" s="46"/>
      <c r="N67" s="46"/>
      <c r="O67" s="46"/>
      <c r="P67" s="45"/>
      <c r="Q67" s="45"/>
      <c r="R67" s="45"/>
      <c r="S67" s="45"/>
      <c r="T67" s="45"/>
      <c r="U67" s="45"/>
      <c r="V67" s="45"/>
      <c r="W67" s="44">
        <f>G67</f>
        <v>9933.44</v>
      </c>
      <c r="X67" s="43">
        <f>D67-G67</f>
        <v>0</v>
      </c>
    </row>
    <row r="68" spans="2:26" s="1" customFormat="1" ht="13.5" thickBot="1" x14ac:dyDescent="0.25">
      <c r="B68" s="42" t="s">
        <v>20</v>
      </c>
      <c r="C68" s="41" t="s">
        <v>19</v>
      </c>
      <c r="D68" s="40">
        <v>36520</v>
      </c>
      <c r="E68" s="40"/>
      <c r="F68" s="38"/>
      <c r="G68" s="38"/>
      <c r="H68" s="39">
        <v>36520</v>
      </c>
      <c r="I68" s="38"/>
      <c r="J68" s="38"/>
      <c r="K68" s="38"/>
      <c r="L68" s="38"/>
      <c r="M68" s="38"/>
      <c r="N68" s="38"/>
      <c r="O68" s="38"/>
      <c r="P68" s="37"/>
      <c r="Q68" s="37"/>
      <c r="R68" s="37"/>
      <c r="S68" s="37"/>
      <c r="T68" s="37"/>
      <c r="U68" s="37"/>
      <c r="V68" s="37"/>
      <c r="W68" s="36">
        <f>H68</f>
        <v>36520</v>
      </c>
      <c r="X68" s="35">
        <f>D68-H68</f>
        <v>0</v>
      </c>
    </row>
    <row r="69" spans="2:26" s="1" customFormat="1" ht="13.5" thickBot="1" x14ac:dyDescent="0.25">
      <c r="B69" s="34"/>
      <c r="C69" s="33"/>
      <c r="D69" s="32"/>
      <c r="E69" s="9"/>
      <c r="F69" s="9"/>
      <c r="G69" s="9"/>
      <c r="H69" s="9"/>
      <c r="I69" s="9"/>
      <c r="J69" s="9"/>
      <c r="K69" s="9"/>
      <c r="L69" s="9"/>
      <c r="M69" s="9"/>
      <c r="N69" s="32"/>
      <c r="O69" s="32"/>
      <c r="P69" s="9"/>
      <c r="Q69" s="9"/>
      <c r="R69" s="9"/>
      <c r="S69" s="9"/>
      <c r="T69" s="9"/>
      <c r="U69" s="9"/>
      <c r="V69" s="9"/>
      <c r="W69" s="32"/>
      <c r="X69" s="9"/>
      <c r="Z69" s="2"/>
    </row>
    <row r="70" spans="2:26" s="1" customFormat="1" ht="13.5" thickBot="1" x14ac:dyDescent="0.25">
      <c r="D70" s="2">
        <f>D11+D19+D25+D33+D39+D44+D49+D54+D58+D63+D65+D66+D67+D68</f>
        <v>23716238.850000009</v>
      </c>
      <c r="E70" s="31">
        <f>E11+E19+E25+E33+E39+E44+E49+E54+E58+E63+E65+E66+E67+E68</f>
        <v>72601.759999999995</v>
      </c>
      <c r="F70" s="31">
        <f>F11+F19+F25+F33+F39+F44+F49+F54+F58+F63+F65+F66+F67+F68</f>
        <v>287431.53000000003</v>
      </c>
      <c r="G70" s="31">
        <f>G11+G19+G25+G33+G39+G44+G49+G54+G58+G63+G65+G66+G67+G68</f>
        <v>56825.250000000007</v>
      </c>
      <c r="H70" s="30">
        <f>H11+H19+H25+H33+H39+H49+H54+H58+H63+H68</f>
        <v>2052668.67</v>
      </c>
      <c r="I70" s="29">
        <f>I11+I19+I25+I33+I39+I44+I49+I54+I58+I63</f>
        <v>1289588.8400000001</v>
      </c>
      <c r="J70" s="28">
        <f>J11+J19+J25+J49+J58</f>
        <v>2029884.8800000001</v>
      </c>
      <c r="K70" s="27">
        <f>K11+K19+K39+K49+K58</f>
        <v>1423492.86</v>
      </c>
      <c r="L70" s="26">
        <f>L11+L19+L33+K33+H44+L49+L58</f>
        <v>1665168.1050000002</v>
      </c>
      <c r="M70" s="25">
        <f>M11+M19+M33+M39+M49+M58</f>
        <v>939925.92999999993</v>
      </c>
      <c r="N70" s="19">
        <f>N33+N49+N58</f>
        <v>379685.47</v>
      </c>
      <c r="O70" s="19">
        <f>O33+O58</f>
        <v>325949.46999999997</v>
      </c>
      <c r="P70" s="24">
        <f>P33</f>
        <v>172272.32</v>
      </c>
      <c r="Q70" s="23">
        <f>Q33</f>
        <v>172272.32</v>
      </c>
      <c r="R70" s="23">
        <f>R33</f>
        <v>172272.32</v>
      </c>
      <c r="S70" s="23">
        <f>S33</f>
        <v>172272.32</v>
      </c>
      <c r="T70" s="23">
        <f>T58+T33</f>
        <v>325949.47000000003</v>
      </c>
      <c r="U70" s="23">
        <f>U58+U33</f>
        <v>498221.82999999996</v>
      </c>
      <c r="V70" s="23">
        <f>V28+V55</f>
        <v>354951.45</v>
      </c>
    </row>
    <row r="71" spans="2:26" s="1" customFormat="1" ht="13.5" thickBot="1" x14ac:dyDescent="0.25">
      <c r="D71" s="2"/>
      <c r="G71" s="22">
        <f>SUM(E70:G70)</f>
        <v>416858.54000000004</v>
      </c>
      <c r="H71" s="21"/>
      <c r="K71" s="20">
        <f>SUM(J70:K70)</f>
        <v>3453377.74</v>
      </c>
      <c r="O71" s="19">
        <f>SUM(N70:O70)</f>
        <v>705634.94</v>
      </c>
      <c r="W71" s="2">
        <f>SUM(W68+W67+W66+W65+W63+W58+W54+W49+W44+W39+W33+W25+W19+W11)</f>
        <v>12763751.225000001</v>
      </c>
      <c r="X71" s="2">
        <f>X19+X25+X33+X39+X44+X49+X54+X58+X63</f>
        <v>10952487.620000001</v>
      </c>
    </row>
    <row r="72" spans="2:26" s="1" customFormat="1" ht="25.5" x14ac:dyDescent="0.2">
      <c r="G72" s="18" t="s">
        <v>18</v>
      </c>
      <c r="H72" s="18" t="s">
        <v>18</v>
      </c>
      <c r="I72" s="18" t="s">
        <v>18</v>
      </c>
      <c r="K72" s="18" t="s">
        <v>18</v>
      </c>
      <c r="L72" s="18" t="s">
        <v>18</v>
      </c>
      <c r="M72" s="18" t="s">
        <v>18</v>
      </c>
      <c r="N72" s="18" t="s">
        <v>18</v>
      </c>
      <c r="O72" s="18" t="s">
        <v>18</v>
      </c>
      <c r="P72" s="18" t="s">
        <v>18</v>
      </c>
      <c r="Q72" s="18" t="s">
        <v>18</v>
      </c>
      <c r="R72" s="18" t="s">
        <v>18</v>
      </c>
      <c r="S72" s="18" t="s">
        <v>18</v>
      </c>
      <c r="T72" s="18" t="s">
        <v>18</v>
      </c>
      <c r="U72" s="18" t="s">
        <v>18</v>
      </c>
      <c r="V72" s="18" t="s">
        <v>67</v>
      </c>
    </row>
    <row r="73" spans="2:26" s="1" customFormat="1" ht="12.75" x14ac:dyDescent="0.2">
      <c r="G73" s="17" t="s">
        <v>17</v>
      </c>
      <c r="H73" s="17" t="s">
        <v>16</v>
      </c>
      <c r="I73" s="17" t="s">
        <v>15</v>
      </c>
      <c r="K73" s="17" t="s">
        <v>14</v>
      </c>
      <c r="L73" s="17" t="s">
        <v>13</v>
      </c>
      <c r="M73" s="17" t="s">
        <v>12</v>
      </c>
      <c r="N73" s="17" t="s">
        <v>11</v>
      </c>
      <c r="O73" s="17" t="s">
        <v>11</v>
      </c>
      <c r="P73" s="17" t="s">
        <v>10</v>
      </c>
      <c r="Q73" s="17" t="s">
        <v>9</v>
      </c>
      <c r="R73" s="17" t="s">
        <v>8</v>
      </c>
      <c r="S73" s="132">
        <v>561</v>
      </c>
      <c r="T73" s="133">
        <v>571</v>
      </c>
      <c r="U73" s="194">
        <v>61</v>
      </c>
      <c r="V73" s="195">
        <v>62</v>
      </c>
    </row>
    <row r="74" spans="2:26" s="1" customFormat="1" ht="13.5" thickBot="1" x14ac:dyDescent="0.25">
      <c r="W74" s="16"/>
    </row>
    <row r="75" spans="2:26" s="1" customFormat="1" ht="13.5" thickBot="1" x14ac:dyDescent="0.25">
      <c r="J75" s="199" t="s">
        <v>7</v>
      </c>
      <c r="K75" s="200"/>
      <c r="L75" s="201"/>
      <c r="M75" s="15">
        <f>SUM(G71+H70+I70+K71+L70+M70+O71+P70+Q70+R70+S70+T70+U70)</f>
        <v>12036483.345000001</v>
      </c>
    </row>
    <row r="76" spans="2:26" s="1" customFormat="1" ht="13.5" thickBot="1" x14ac:dyDescent="0.25">
      <c r="J76" s="13"/>
      <c r="K76" s="13"/>
      <c r="L76" s="13"/>
      <c r="M76" s="12"/>
    </row>
    <row r="77" spans="2:26" s="1" customFormat="1" ht="13.5" thickBot="1" x14ac:dyDescent="0.25">
      <c r="J77" s="199" t="s">
        <v>6</v>
      </c>
      <c r="K77" s="200"/>
      <c r="L77" s="201"/>
      <c r="M77" s="14">
        <f>V70</f>
        <v>354951.45</v>
      </c>
    </row>
    <row r="78" spans="2:26" s="1" customFormat="1" ht="12.75" x14ac:dyDescent="0.2">
      <c r="J78" s="13"/>
      <c r="K78" s="13"/>
      <c r="L78" s="13"/>
      <c r="M78" s="12"/>
      <c r="W78" s="2"/>
    </row>
    <row r="79" spans="2:26" s="1" customFormat="1" ht="12.75" x14ac:dyDescent="0.2">
      <c r="J79" s="13"/>
      <c r="K79" s="13"/>
      <c r="L79" s="13"/>
      <c r="M79" s="12"/>
    </row>
    <row r="80" spans="2:26" s="1" customFormat="1" ht="13.5" thickBot="1" x14ac:dyDescent="0.25">
      <c r="W80" s="2"/>
    </row>
    <row r="81" spans="4:23" s="1" customFormat="1" ht="13.5" thickBot="1" x14ac:dyDescent="0.25">
      <c r="D81" s="11" t="s">
        <v>0</v>
      </c>
      <c r="E81" s="2" t="s">
        <v>5</v>
      </c>
      <c r="F81" s="2"/>
      <c r="G81" s="2"/>
      <c r="H81" s="2"/>
      <c r="I81" s="2"/>
      <c r="J81" s="2"/>
      <c r="K81" s="2"/>
      <c r="L81" s="2"/>
      <c r="M81" s="2"/>
      <c r="N81" s="2"/>
      <c r="O81" s="10">
        <f>O44+O63</f>
        <v>15297.48</v>
      </c>
      <c r="P81" s="9"/>
      <c r="Q81" s="9"/>
      <c r="R81" s="9"/>
      <c r="S81" s="9"/>
      <c r="T81" s="9"/>
      <c r="U81" s="9"/>
      <c r="V81" s="9"/>
      <c r="W81" s="2"/>
    </row>
    <row r="82" spans="4:23" s="1" customFormat="1" ht="13.5" thickBot="1" x14ac:dyDescent="0.25">
      <c r="E82" s="1" t="s">
        <v>4</v>
      </c>
      <c r="O82" s="8" t="s">
        <v>0</v>
      </c>
      <c r="P82" s="7"/>
      <c r="Q82" s="7"/>
      <c r="R82" s="7"/>
      <c r="S82" s="7"/>
      <c r="T82" s="7"/>
      <c r="U82" s="7"/>
      <c r="V82" s="7"/>
      <c r="W82" s="2"/>
    </row>
    <row r="83" spans="4:23" s="1" customFormat="1" ht="13.5" thickBot="1" x14ac:dyDescent="0.25">
      <c r="P83" s="6"/>
      <c r="Q83" s="6"/>
      <c r="R83" s="6"/>
      <c r="S83" s="6"/>
      <c r="T83" s="6"/>
      <c r="U83" s="6"/>
      <c r="V83" s="6"/>
    </row>
    <row r="84" spans="4:23" s="1" customFormat="1" ht="13.5" thickBot="1" x14ac:dyDescent="0.25">
      <c r="D84" s="5" t="s">
        <v>3</v>
      </c>
      <c r="E84" s="2" t="s">
        <v>2</v>
      </c>
      <c r="F84" s="2"/>
      <c r="G84" s="2"/>
      <c r="H84" s="2"/>
      <c r="I84" s="2"/>
      <c r="J84" s="2"/>
      <c r="K84" s="2"/>
      <c r="L84" s="2"/>
      <c r="M84" s="2"/>
      <c r="N84" s="2"/>
      <c r="O84" s="4">
        <f>238255.91+118763.04</f>
        <v>357018.95</v>
      </c>
    </row>
    <row r="85" spans="4:23" s="1" customFormat="1" ht="13.5" thickBot="1" x14ac:dyDescent="0.25">
      <c r="E85" s="1" t="s">
        <v>1</v>
      </c>
      <c r="O85" s="3" t="s">
        <v>0</v>
      </c>
      <c r="P85" s="2"/>
      <c r="Q85" s="2"/>
      <c r="R85" s="2"/>
      <c r="S85" s="2"/>
      <c r="T85" s="2"/>
      <c r="U85" s="2"/>
      <c r="V85" s="2"/>
    </row>
  </sheetData>
  <mergeCells count="11">
    <mergeCell ref="J77:L77"/>
    <mergeCell ref="J75:L75"/>
    <mergeCell ref="C1:W1"/>
    <mergeCell ref="B55:B57"/>
    <mergeCell ref="B35:B37"/>
    <mergeCell ref="B28:B32"/>
    <mergeCell ref="B13:B17"/>
    <mergeCell ref="B5:B10"/>
    <mergeCell ref="B21:B22"/>
    <mergeCell ref="B41:B44"/>
    <mergeCell ref="E3:S3"/>
  </mergeCells>
  <pageMargins left="0.31496062992125984" right="0.70866141732283472" top="0" bottom="0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topLeftCell="A22" workbookViewId="0">
      <selection activeCell="J31" sqref="J31"/>
    </sheetView>
  </sheetViews>
  <sheetFormatPr baseColWidth="10" defaultRowHeight="15" x14ac:dyDescent="0.25"/>
  <cols>
    <col min="1" max="1" width="4.5703125" customWidth="1"/>
    <col min="2" max="2" width="33.140625" bestFit="1" customWidth="1"/>
    <col min="3" max="3" width="28.140625" customWidth="1"/>
    <col min="4" max="4" width="15.7109375" bestFit="1" customWidth="1"/>
    <col min="5" max="5" width="14.85546875" customWidth="1"/>
    <col min="6" max="6" width="14.140625" bestFit="1" customWidth="1"/>
  </cols>
  <sheetData>
    <row r="1" spans="2:6" s="6" customFormat="1" ht="12.75" x14ac:dyDescent="0.2">
      <c r="C1" s="212" t="s">
        <v>58</v>
      </c>
      <c r="D1" s="212"/>
      <c r="E1" s="212"/>
      <c r="F1" s="212"/>
    </row>
    <row r="2" spans="2:6" s="6" customFormat="1" ht="12.75" x14ac:dyDescent="0.2">
      <c r="C2" s="175"/>
      <c r="D2" s="175"/>
      <c r="E2" s="175"/>
      <c r="F2" s="175"/>
    </row>
    <row r="3" spans="2:6" s="6" customFormat="1" ht="9.75" customHeight="1" x14ac:dyDescent="0.2">
      <c r="C3" s="212" t="s">
        <v>60</v>
      </c>
      <c r="D3" s="212"/>
      <c r="E3" s="212"/>
      <c r="F3" s="212"/>
    </row>
    <row r="4" spans="2:6" s="6" customFormat="1" ht="15.75" customHeight="1" thickBot="1" x14ac:dyDescent="0.25"/>
    <row r="5" spans="2:6" s="6" customFormat="1" ht="39" thickBot="1" x14ac:dyDescent="0.25">
      <c r="B5" s="134" t="s">
        <v>56</v>
      </c>
      <c r="C5" s="134" t="s">
        <v>55</v>
      </c>
      <c r="D5" s="134" t="s">
        <v>54</v>
      </c>
      <c r="E5" s="135" t="s">
        <v>53</v>
      </c>
      <c r="F5" s="135" t="s">
        <v>52</v>
      </c>
    </row>
    <row r="6" spans="2:6" s="6" customFormat="1" ht="12.75" x14ac:dyDescent="0.2">
      <c r="B6" s="209" t="s">
        <v>51</v>
      </c>
      <c r="C6" s="100" t="s">
        <v>24</v>
      </c>
      <c r="D6" s="70">
        <v>2804364.13</v>
      </c>
      <c r="E6" s="136">
        <v>2804364.13</v>
      </c>
      <c r="F6" s="97">
        <v>0</v>
      </c>
    </row>
    <row r="7" spans="2:6" s="6" customFormat="1" ht="12.75" x14ac:dyDescent="0.2">
      <c r="B7" s="210"/>
      <c r="C7" s="137" t="s">
        <v>30</v>
      </c>
      <c r="D7" s="86">
        <v>72601.759999999995</v>
      </c>
      <c r="E7" s="138">
        <v>72601.759999999995</v>
      </c>
      <c r="F7" s="139">
        <v>0</v>
      </c>
    </row>
    <row r="8" spans="2:6" s="6" customFormat="1" ht="12.75" x14ac:dyDescent="0.2">
      <c r="B8" s="210"/>
      <c r="C8" s="137" t="s">
        <v>50</v>
      </c>
      <c r="D8" s="86">
        <v>27390</v>
      </c>
      <c r="E8" s="138">
        <v>27390</v>
      </c>
      <c r="F8" s="139">
        <v>0</v>
      </c>
    </row>
    <row r="9" spans="2:6" s="6" customFormat="1" ht="12.75" x14ac:dyDescent="0.2">
      <c r="B9" s="210"/>
      <c r="C9" s="137" t="s">
        <v>47</v>
      </c>
      <c r="D9" s="86">
        <v>143888.79999999999</v>
      </c>
      <c r="E9" s="138">
        <v>143888.79999999999</v>
      </c>
      <c r="F9" s="139">
        <v>0</v>
      </c>
    </row>
    <row r="10" spans="2:6" s="6" customFormat="1" ht="12.75" x14ac:dyDescent="0.2">
      <c r="B10" s="210"/>
      <c r="C10" s="137" t="s">
        <v>38</v>
      </c>
      <c r="D10" s="86">
        <v>56825.120000000003</v>
      </c>
      <c r="E10" s="138">
        <v>56825.120000000003</v>
      </c>
      <c r="F10" s="139">
        <v>0</v>
      </c>
    </row>
    <row r="11" spans="2:6" s="6" customFormat="1" ht="13.5" thickBot="1" x14ac:dyDescent="0.25">
      <c r="B11" s="210"/>
      <c r="C11" s="137" t="s">
        <v>49</v>
      </c>
      <c r="D11" s="64">
        <v>2921.6</v>
      </c>
      <c r="E11" s="140">
        <v>2921.6</v>
      </c>
      <c r="F11" s="112"/>
    </row>
    <row r="12" spans="2:6" s="6" customFormat="1" ht="13.5" thickBot="1" x14ac:dyDescent="0.25">
      <c r="B12" s="141"/>
      <c r="C12" s="142" t="s">
        <v>26</v>
      </c>
      <c r="D12" s="77">
        <f>SUM(D6:D11)</f>
        <v>3107991.4099999997</v>
      </c>
      <c r="E12" s="77">
        <v>3107991.4099999997</v>
      </c>
      <c r="F12" s="23">
        <v>0</v>
      </c>
    </row>
    <row r="13" spans="2:6" s="6" customFormat="1" ht="8.25" customHeight="1" thickBot="1" x14ac:dyDescent="0.25">
      <c r="B13" s="143"/>
      <c r="C13" s="141"/>
      <c r="D13" s="37"/>
      <c r="E13" s="37"/>
      <c r="F13" s="144"/>
    </row>
    <row r="14" spans="2:6" s="6" customFormat="1" ht="12.75" x14ac:dyDescent="0.2">
      <c r="B14" s="209" t="s">
        <v>48</v>
      </c>
      <c r="C14" s="100" t="s">
        <v>24</v>
      </c>
      <c r="D14" s="90">
        <v>3800134.08</v>
      </c>
      <c r="E14" s="140">
        <v>3800134.0750000002</v>
      </c>
      <c r="F14" s="145"/>
    </row>
    <row r="15" spans="2:6" s="6" customFormat="1" ht="12.75" x14ac:dyDescent="0.2">
      <c r="B15" s="210"/>
      <c r="C15" s="137" t="s">
        <v>30</v>
      </c>
      <c r="D15" s="86">
        <v>186563.29</v>
      </c>
      <c r="E15" s="140">
        <v>186563.29</v>
      </c>
      <c r="F15" s="139">
        <v>0</v>
      </c>
    </row>
    <row r="16" spans="2:6" s="6" customFormat="1" ht="12.75" x14ac:dyDescent="0.2">
      <c r="B16" s="210"/>
      <c r="C16" s="137" t="s">
        <v>47</v>
      </c>
      <c r="D16" s="146">
        <v>26294.400000000001</v>
      </c>
      <c r="E16" s="140">
        <v>26294.400000000001</v>
      </c>
      <c r="F16" s="139">
        <v>0</v>
      </c>
    </row>
    <row r="17" spans="2:6" s="6" customFormat="1" ht="12.75" x14ac:dyDescent="0.2">
      <c r="B17" s="210"/>
      <c r="C17" s="137" t="s">
        <v>38</v>
      </c>
      <c r="D17" s="86">
        <v>73113.039999999994</v>
      </c>
      <c r="E17" s="140">
        <v>73113.039999999994</v>
      </c>
      <c r="F17" s="139">
        <v>0</v>
      </c>
    </row>
    <row r="18" spans="2:6" s="6" customFormat="1" ht="13.5" thickBot="1" x14ac:dyDescent="0.25">
      <c r="B18" s="210"/>
      <c r="C18" s="137" t="s">
        <v>46</v>
      </c>
      <c r="D18" s="109">
        <v>4815.62</v>
      </c>
      <c r="E18" s="140">
        <v>4815.62</v>
      </c>
      <c r="F18" s="112"/>
    </row>
    <row r="19" spans="2:6" s="6" customFormat="1" ht="13.5" thickBot="1" x14ac:dyDescent="0.25">
      <c r="B19" s="143"/>
      <c r="C19" s="142" t="s">
        <v>26</v>
      </c>
      <c r="D19" s="77">
        <f>SUM(D14:D18)</f>
        <v>4090920.43</v>
      </c>
      <c r="E19" s="77">
        <v>4090920.4250000003</v>
      </c>
      <c r="F19" s="23"/>
    </row>
    <row r="20" spans="2:6" s="6" customFormat="1" ht="8.25" customHeight="1" thickBot="1" x14ac:dyDescent="0.25">
      <c r="B20" s="143"/>
      <c r="C20" s="141"/>
      <c r="D20" s="37"/>
      <c r="E20" s="37"/>
      <c r="F20" s="144"/>
    </row>
    <row r="21" spans="2:6" s="6" customFormat="1" ht="15" customHeight="1" x14ac:dyDescent="0.2">
      <c r="B21" s="213" t="s">
        <v>45</v>
      </c>
      <c r="C21" s="100" t="s">
        <v>24</v>
      </c>
      <c r="D21" s="70">
        <v>293109.52</v>
      </c>
      <c r="E21" s="136">
        <v>293109.52</v>
      </c>
      <c r="F21" s="145">
        <v>0</v>
      </c>
    </row>
    <row r="22" spans="2:6" s="6" customFormat="1" ht="15" customHeight="1" x14ac:dyDescent="0.2">
      <c r="B22" s="214"/>
      <c r="C22" s="137" t="s">
        <v>44</v>
      </c>
      <c r="D22" s="86">
        <v>12782</v>
      </c>
      <c r="E22" s="138">
        <v>12782</v>
      </c>
      <c r="F22" s="145">
        <v>0</v>
      </c>
    </row>
    <row r="23" spans="2:6" s="6" customFormat="1" ht="13.5" thickBot="1" x14ac:dyDescent="0.25">
      <c r="B23" s="147"/>
      <c r="C23" s="148" t="s">
        <v>43</v>
      </c>
      <c r="D23" s="90">
        <v>1659971.27</v>
      </c>
      <c r="E23" s="90">
        <v>0</v>
      </c>
      <c r="F23" s="149">
        <v>1659971.27</v>
      </c>
    </row>
    <row r="24" spans="2:6" s="6" customFormat="1" ht="13.5" thickBot="1" x14ac:dyDescent="0.25">
      <c r="B24" s="143"/>
      <c r="C24" s="142" t="s">
        <v>26</v>
      </c>
      <c r="D24" s="55">
        <f>SUM(D21:D23)</f>
        <v>1965862.79</v>
      </c>
      <c r="E24" s="55">
        <v>305891.52</v>
      </c>
      <c r="F24" s="150">
        <v>1659971.27</v>
      </c>
    </row>
    <row r="25" spans="2:6" s="6" customFormat="1" ht="8.25" customHeight="1" thickBot="1" x14ac:dyDescent="0.25">
      <c r="B25" s="143"/>
      <c r="C25" s="141"/>
      <c r="D25" s="37"/>
      <c r="E25" s="37"/>
      <c r="F25" s="144"/>
    </row>
    <row r="26" spans="2:6" s="6" customFormat="1" ht="15" customHeight="1" x14ac:dyDescent="0.2">
      <c r="B26" s="147"/>
      <c r="C26" s="100" t="s">
        <v>42</v>
      </c>
      <c r="D26" s="70">
        <v>96193.68</v>
      </c>
      <c r="E26" s="136">
        <v>96193.68</v>
      </c>
      <c r="F26" s="151">
        <v>0</v>
      </c>
    </row>
    <row r="27" spans="2:6" s="6" customFormat="1" ht="12.75" x14ac:dyDescent="0.2">
      <c r="B27" s="210" t="s">
        <v>41</v>
      </c>
      <c r="C27" s="148" t="s">
        <v>24</v>
      </c>
      <c r="D27" s="90">
        <v>5917533.4900000002</v>
      </c>
      <c r="E27" s="140">
        <v>1587423.2000000004</v>
      </c>
      <c r="F27" s="151">
        <v>4330110.29</v>
      </c>
    </row>
    <row r="28" spans="2:6" s="6" customFormat="1" ht="12.75" x14ac:dyDescent="0.2">
      <c r="B28" s="210"/>
      <c r="C28" s="137" t="s">
        <v>30</v>
      </c>
      <c r="D28" s="86">
        <v>1460.8</v>
      </c>
      <c r="E28" s="140">
        <v>1460.8</v>
      </c>
      <c r="F28" s="139">
        <v>0</v>
      </c>
    </row>
    <row r="29" spans="2:6" s="6" customFormat="1" ht="12.75" x14ac:dyDescent="0.2">
      <c r="B29" s="210"/>
      <c r="C29" s="137" t="s">
        <v>40</v>
      </c>
      <c r="D29" s="86">
        <v>730.4</v>
      </c>
      <c r="E29" s="140">
        <v>730.4</v>
      </c>
      <c r="F29" s="139">
        <v>0</v>
      </c>
    </row>
    <row r="30" spans="2:6" s="6" customFormat="1" ht="12.75" x14ac:dyDescent="0.2">
      <c r="B30" s="210"/>
      <c r="C30" s="137" t="s">
        <v>38</v>
      </c>
      <c r="D30" s="86">
        <v>123583.67999999999</v>
      </c>
      <c r="E30" s="140">
        <v>123583.67999999999</v>
      </c>
      <c r="F30" s="139">
        <v>0</v>
      </c>
    </row>
    <row r="31" spans="2:6" s="6" customFormat="1" ht="25.5" x14ac:dyDescent="0.2">
      <c r="B31" s="210"/>
      <c r="C31" s="152" t="s">
        <v>59</v>
      </c>
      <c r="D31" s="90">
        <v>770839.61</v>
      </c>
      <c r="E31" s="140">
        <v>0</v>
      </c>
      <c r="F31" s="151">
        <f>D31</f>
        <v>770839.61</v>
      </c>
    </row>
    <row r="32" spans="2:6" s="6" customFormat="1" ht="13.5" thickBot="1" x14ac:dyDescent="0.25">
      <c r="B32" s="143"/>
      <c r="C32" s="142" t="s">
        <v>26</v>
      </c>
      <c r="D32" s="55">
        <f>SUM(D26:D31)</f>
        <v>6910341.6600000001</v>
      </c>
      <c r="E32" s="55">
        <v>1809391.7600000002</v>
      </c>
      <c r="F32" s="153">
        <f>SUM(F26:F31)</f>
        <v>5100949.9000000004</v>
      </c>
    </row>
    <row r="33" spans="2:6" s="6" customFormat="1" ht="8.25" customHeight="1" thickBot="1" x14ac:dyDescent="0.25">
      <c r="B33" s="143"/>
      <c r="C33" s="141"/>
      <c r="D33" s="37"/>
      <c r="E33" s="37"/>
      <c r="F33" s="144"/>
    </row>
    <row r="34" spans="2:6" s="6" customFormat="1" ht="12.75" x14ac:dyDescent="0.2">
      <c r="B34" s="209" t="s">
        <v>39</v>
      </c>
      <c r="C34" s="148" t="s">
        <v>24</v>
      </c>
      <c r="D34" s="90">
        <v>253013.41</v>
      </c>
      <c r="E34" s="140">
        <v>253013.41</v>
      </c>
      <c r="F34" s="151">
        <v>0</v>
      </c>
    </row>
    <row r="35" spans="2:6" s="6" customFormat="1" ht="12.75" x14ac:dyDescent="0.2">
      <c r="B35" s="210"/>
      <c r="C35" s="137" t="s">
        <v>38</v>
      </c>
      <c r="D35" s="86">
        <v>730.4</v>
      </c>
      <c r="E35" s="140">
        <v>730.4</v>
      </c>
      <c r="F35" s="139">
        <v>0</v>
      </c>
    </row>
    <row r="36" spans="2:6" s="6" customFormat="1" ht="13.5" thickBot="1" x14ac:dyDescent="0.25">
      <c r="B36" s="210"/>
      <c r="C36" s="137" t="s">
        <v>37</v>
      </c>
      <c r="D36" s="64">
        <v>13847.2</v>
      </c>
      <c r="E36" s="140">
        <v>13847.2</v>
      </c>
      <c r="F36" s="107"/>
    </row>
    <row r="37" spans="2:6" s="6" customFormat="1" ht="13.5" thickBot="1" x14ac:dyDescent="0.25">
      <c r="B37" s="143"/>
      <c r="C37" s="142" t="s">
        <v>26</v>
      </c>
      <c r="D37" s="77">
        <f>SUM(D34:D36)</f>
        <v>267591.01</v>
      </c>
      <c r="E37" s="77">
        <v>267591.01</v>
      </c>
      <c r="F37" s="23">
        <v>0</v>
      </c>
    </row>
    <row r="38" spans="2:6" s="6" customFormat="1" ht="8.25" customHeight="1" thickBot="1" x14ac:dyDescent="0.25">
      <c r="B38" s="143"/>
      <c r="C38" s="141"/>
      <c r="D38" s="37"/>
      <c r="E38" s="37"/>
      <c r="F38" s="144"/>
    </row>
    <row r="39" spans="2:6" s="6" customFormat="1" ht="12.75" x14ac:dyDescent="0.2">
      <c r="B39" s="209" t="s">
        <v>36</v>
      </c>
      <c r="C39" s="100" t="s">
        <v>24</v>
      </c>
      <c r="D39" s="70">
        <v>60622.399999999994</v>
      </c>
      <c r="E39" s="136">
        <v>60622.400000000001</v>
      </c>
      <c r="F39" s="97">
        <v>0</v>
      </c>
    </row>
    <row r="40" spans="2:6" s="6" customFormat="1" ht="13.5" thickBot="1" x14ac:dyDescent="0.25">
      <c r="B40" s="210"/>
      <c r="C40" s="137" t="s">
        <v>35</v>
      </c>
      <c r="D40" s="109">
        <v>5112.8</v>
      </c>
      <c r="E40" s="154">
        <v>5112.8</v>
      </c>
      <c r="F40" s="155"/>
    </row>
    <row r="41" spans="2:6" s="6" customFormat="1" ht="13.5" thickBot="1" x14ac:dyDescent="0.25">
      <c r="B41" s="211"/>
      <c r="C41" s="142" t="s">
        <v>26</v>
      </c>
      <c r="D41" s="55">
        <f>SUM(D39:D40)</f>
        <v>65735.199999999997</v>
      </c>
      <c r="E41" s="55">
        <v>65735.199999999997</v>
      </c>
      <c r="F41" s="153">
        <v>0</v>
      </c>
    </row>
    <row r="42" spans="2:6" s="6" customFormat="1" ht="8.25" customHeight="1" thickBot="1" x14ac:dyDescent="0.25">
      <c r="B42" s="156"/>
      <c r="C42" s="157"/>
      <c r="D42" s="9"/>
      <c r="E42" s="9"/>
      <c r="F42" s="112"/>
    </row>
    <row r="43" spans="2:6" s="6" customFormat="1" ht="12.75" x14ac:dyDescent="0.2">
      <c r="B43" s="147"/>
      <c r="C43" s="100" t="s">
        <v>24</v>
      </c>
      <c r="D43" s="70">
        <v>496596.21</v>
      </c>
      <c r="E43" s="136">
        <v>496596.21</v>
      </c>
      <c r="F43" s="97">
        <v>0</v>
      </c>
    </row>
    <row r="44" spans="2:6" s="6" customFormat="1" ht="13.5" thickBot="1" x14ac:dyDescent="0.25">
      <c r="B44" s="156" t="s">
        <v>34</v>
      </c>
      <c r="C44" s="137" t="s">
        <v>33</v>
      </c>
      <c r="D44" s="109">
        <v>190608.37</v>
      </c>
      <c r="E44" s="154">
        <v>190608.37</v>
      </c>
      <c r="F44" s="107">
        <v>0</v>
      </c>
    </row>
    <row r="45" spans="2:6" s="6" customFormat="1" ht="13.5" thickBot="1" x14ac:dyDescent="0.25">
      <c r="B45" s="147"/>
      <c r="C45" s="142" t="s">
        <v>26</v>
      </c>
      <c r="D45" s="55">
        <f>SUM(D43:D44)</f>
        <v>687204.58000000007</v>
      </c>
      <c r="E45" s="55">
        <v>687204.58000000007</v>
      </c>
      <c r="F45" s="153">
        <v>0</v>
      </c>
    </row>
    <row r="46" spans="2:6" s="6" customFormat="1" ht="8.25" customHeight="1" thickBot="1" x14ac:dyDescent="0.25">
      <c r="B46" s="143"/>
      <c r="C46" s="141"/>
      <c r="D46" s="37"/>
      <c r="E46" s="37"/>
      <c r="F46" s="144"/>
    </row>
    <row r="47" spans="2:6" s="6" customFormat="1" ht="15" customHeight="1" x14ac:dyDescent="0.2">
      <c r="B47" s="158"/>
      <c r="C47" s="100" t="s">
        <v>24</v>
      </c>
      <c r="D47" s="70">
        <v>270323.27999999997</v>
      </c>
      <c r="E47" s="98">
        <v>270323.28000000003</v>
      </c>
      <c r="F47" s="97">
        <v>0</v>
      </c>
    </row>
    <row r="48" spans="2:6" s="6" customFormat="1" ht="12.75" x14ac:dyDescent="0.2">
      <c r="B48" s="159" t="s">
        <v>32</v>
      </c>
      <c r="C48" s="160"/>
      <c r="D48" s="94"/>
      <c r="E48" s="94"/>
      <c r="F48" s="161"/>
    </row>
    <row r="49" spans="2:6" s="6" customFormat="1" ht="13.5" thickBot="1" x14ac:dyDescent="0.25">
      <c r="B49" s="147"/>
      <c r="C49" s="162"/>
      <c r="D49" s="37"/>
      <c r="E49" s="37"/>
      <c r="F49" s="144"/>
    </row>
    <row r="50" spans="2:6" s="6" customFormat="1" ht="13.5" thickBot="1" x14ac:dyDescent="0.25">
      <c r="B50" s="143"/>
      <c r="C50" s="142" t="s">
        <v>26</v>
      </c>
      <c r="D50" s="64">
        <f>SUM(D47:D49)</f>
        <v>270323.27999999997</v>
      </c>
      <c r="E50" s="163">
        <v>270323.28000000003</v>
      </c>
      <c r="F50" s="23">
        <v>0</v>
      </c>
    </row>
    <row r="51" spans="2:6" s="6" customFormat="1" ht="12.75" x14ac:dyDescent="0.2">
      <c r="B51" s="210" t="s">
        <v>31</v>
      </c>
      <c r="C51" s="148" t="s">
        <v>24</v>
      </c>
      <c r="D51" s="90">
        <v>1067552.6399999999</v>
      </c>
      <c r="E51" s="140">
        <v>748152.70000000007</v>
      </c>
      <c r="F51" s="151">
        <v>319399.93999999983</v>
      </c>
    </row>
    <row r="52" spans="2:6" s="6" customFormat="1" ht="12.75" x14ac:dyDescent="0.2">
      <c r="B52" s="210"/>
      <c r="C52" s="137" t="s">
        <v>30</v>
      </c>
      <c r="D52" s="86">
        <v>43824</v>
      </c>
      <c r="E52" s="138">
        <v>43824</v>
      </c>
      <c r="F52" s="151">
        <v>0</v>
      </c>
    </row>
    <row r="53" spans="2:6" s="6" customFormat="1" ht="13.5" thickBot="1" x14ac:dyDescent="0.25">
      <c r="B53" s="210"/>
      <c r="C53" s="148" t="s">
        <v>29</v>
      </c>
      <c r="D53" s="64">
        <v>1507275.6</v>
      </c>
      <c r="E53" s="55">
        <v>0</v>
      </c>
      <c r="F53" s="151">
        <v>1507275.6</v>
      </c>
    </row>
    <row r="54" spans="2:6" s="6" customFormat="1" ht="13.5" thickBot="1" x14ac:dyDescent="0.25">
      <c r="B54" s="143"/>
      <c r="C54" s="142" t="s">
        <v>26</v>
      </c>
      <c r="D54" s="77">
        <f>SUM(D51:D53)</f>
        <v>2618652.2400000002</v>
      </c>
      <c r="E54" s="77">
        <v>791976.70000000007</v>
      </c>
      <c r="F54" s="23">
        <v>1826675.54</v>
      </c>
    </row>
    <row r="55" spans="2:6" s="6" customFormat="1" ht="8.25" customHeight="1" thickBot="1" x14ac:dyDescent="0.25">
      <c r="B55" s="143"/>
      <c r="C55" s="141"/>
      <c r="D55" s="37"/>
      <c r="E55" s="37"/>
      <c r="F55" s="144"/>
    </row>
    <row r="56" spans="2:6" s="6" customFormat="1" ht="12.75" x14ac:dyDescent="0.2">
      <c r="B56" s="164" t="s">
        <v>28</v>
      </c>
      <c r="C56" s="165" t="s">
        <v>24</v>
      </c>
      <c r="D56" s="70">
        <v>449171.57</v>
      </c>
      <c r="E56" s="136">
        <v>449171.57</v>
      </c>
      <c r="F56" s="166"/>
    </row>
    <row r="57" spans="2:6" s="6" customFormat="1" ht="13.5" thickBot="1" x14ac:dyDescent="0.25">
      <c r="B57" s="156"/>
      <c r="C57" s="167" t="s">
        <v>27</v>
      </c>
      <c r="D57" s="64">
        <v>10184.68</v>
      </c>
      <c r="E57" s="55">
        <v>10184.68</v>
      </c>
      <c r="F57" s="155"/>
    </row>
    <row r="58" spans="2:6" s="6" customFormat="1" ht="13.5" thickBot="1" x14ac:dyDescent="0.25">
      <c r="B58" s="143"/>
      <c r="C58" s="142" t="s">
        <v>26</v>
      </c>
      <c r="D58" s="55">
        <f>SUM(D56:D57)</f>
        <v>459356.25</v>
      </c>
      <c r="E58" s="55">
        <v>459356.25</v>
      </c>
      <c r="F58" s="23">
        <v>0</v>
      </c>
    </row>
    <row r="59" spans="2:6" s="6" customFormat="1" ht="8.25" customHeight="1" thickBot="1" x14ac:dyDescent="0.25">
      <c r="B59" s="141"/>
      <c r="C59" s="168"/>
      <c r="D59" s="55"/>
      <c r="E59" s="55"/>
      <c r="F59" s="53"/>
    </row>
    <row r="60" spans="2:6" s="6" customFormat="1" ht="13.5" thickBot="1" x14ac:dyDescent="0.25">
      <c r="B60" s="169" t="s">
        <v>25</v>
      </c>
      <c r="C60" s="170" t="s">
        <v>24</v>
      </c>
      <c r="D60" s="48">
        <v>3432.87</v>
      </c>
      <c r="E60" s="53">
        <v>3432.87</v>
      </c>
      <c r="F60" s="53">
        <v>0</v>
      </c>
    </row>
    <row r="61" spans="2:6" s="6" customFormat="1" ht="13.5" thickBot="1" x14ac:dyDescent="0.25">
      <c r="B61" s="171" t="s">
        <v>23</v>
      </c>
      <c r="C61" s="170" t="s">
        <v>21</v>
      </c>
      <c r="D61" s="48">
        <v>4309.5</v>
      </c>
      <c r="E61" s="53">
        <v>4309.5</v>
      </c>
      <c r="F61" s="53">
        <v>0</v>
      </c>
    </row>
    <row r="62" spans="2:6" s="6" customFormat="1" ht="13.5" thickBot="1" x14ac:dyDescent="0.25">
      <c r="B62" s="169" t="s">
        <v>22</v>
      </c>
      <c r="C62" s="170" t="s">
        <v>21</v>
      </c>
      <c r="D62" s="48">
        <v>9933.44</v>
      </c>
      <c r="E62" s="53">
        <v>9933.44</v>
      </c>
      <c r="F62" s="53">
        <v>0</v>
      </c>
    </row>
    <row r="63" spans="2:6" s="6" customFormat="1" ht="13.5" thickBot="1" x14ac:dyDescent="0.25">
      <c r="B63" s="172" t="s">
        <v>20</v>
      </c>
      <c r="C63" s="173" t="s">
        <v>19</v>
      </c>
      <c r="D63" s="40">
        <v>36520</v>
      </c>
      <c r="E63" s="107">
        <v>36520</v>
      </c>
      <c r="F63" s="107">
        <v>0</v>
      </c>
    </row>
    <row r="64" spans="2:6" s="6" customFormat="1" ht="12.75" x14ac:dyDescent="0.2">
      <c r="B64" s="94"/>
      <c r="C64" s="174"/>
      <c r="D64" s="9"/>
      <c r="E64" s="9"/>
      <c r="F64" s="9"/>
    </row>
    <row r="65" s="6" customFormat="1" ht="12.75" x14ac:dyDescent="0.2"/>
  </sheetData>
  <mergeCells count="9">
    <mergeCell ref="B34:B36"/>
    <mergeCell ref="B39:B41"/>
    <mergeCell ref="B51:B53"/>
    <mergeCell ref="C1:F1"/>
    <mergeCell ref="C3:F3"/>
    <mergeCell ref="B6:B11"/>
    <mergeCell ref="B14:B18"/>
    <mergeCell ref="B21:B22"/>
    <mergeCell ref="B27:B31"/>
  </mergeCells>
  <pageMargins left="0.70866141732283472" right="0.70866141732283472" top="0.74803149606299213" bottom="0.74803149606299213" header="0.31496062992125984" footer="0.31496062992125984"/>
  <pageSetup paperSize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Enriquez</dc:creator>
  <cp:lastModifiedBy>Jesus Enriquez</cp:lastModifiedBy>
  <cp:lastPrinted>2018-01-31T23:18:30Z</cp:lastPrinted>
  <dcterms:created xsi:type="dcterms:W3CDTF">2017-10-10T19:20:48Z</dcterms:created>
  <dcterms:modified xsi:type="dcterms:W3CDTF">2018-02-01T01:05:10Z</dcterms:modified>
</cp:coreProperties>
</file>